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09" activeTab="3"/>
  </bookViews>
  <sheets>
    <sheet name="UVOD. OBR." sheetId="1" r:id="rId1"/>
    <sheet name="SEZNAM ČLANSTVA" sheetId="2" r:id="rId2"/>
    <sheet name="OB 1" sheetId="3" r:id="rId3"/>
    <sheet name="OB 2" sheetId="4" r:id="rId4"/>
    <sheet name="OB 3" sheetId="5" r:id="rId5"/>
    <sheet name="OB 4" sheetId="6" r:id="rId6"/>
    <sheet name="OB 5" sheetId="7" r:id="rId7"/>
    <sheet name="OB 6" sheetId="8" r:id="rId8"/>
    <sheet name="OB 7" sheetId="9" r:id="rId9"/>
    <sheet name="OB 8" sheetId="10" r:id="rId10"/>
    <sheet name="OB 9" sheetId="11" r:id="rId11"/>
    <sheet name="NEO. OBR." sheetId="12" r:id="rId12"/>
    <sheet name="podloge" sheetId="13" state="hidden" r:id="rId13"/>
  </sheets>
  <definedNames>
    <definedName name="_Toc67987145" localSheetId="2">'OB 1'!$U$2</definedName>
    <definedName name="_Toc67987146" localSheetId="2">'OB 1'!$U$10</definedName>
    <definedName name="_Toc67987150" localSheetId="2">'OB 1'!$U$18</definedName>
    <definedName name="_Toc67987151" localSheetId="2">'OB 1'!$U$20</definedName>
    <definedName name="_Toc67987152" localSheetId="2">'OB 1'!$U$22</definedName>
    <definedName name="_Toc67987153" localSheetId="2">'OB 1'!$U$24</definedName>
    <definedName name="_Toc67987154" localSheetId="2">'OB 1'!$U$26</definedName>
    <definedName name="_Toc71283851" localSheetId="2">'OB 1'!#REF!</definedName>
    <definedName name="_Toc71283852" localSheetId="2">'OB 1'!$U$15</definedName>
    <definedName name="_Toc71477676" localSheetId="2">'OB 1'!$U$8</definedName>
    <definedName name="_Toc71477678" localSheetId="2">'OB 1'!$U$12</definedName>
    <definedName name="_Toc77312614" localSheetId="2">'OB 1'!$A$1</definedName>
    <definedName name="_Toc77312615" localSheetId="3">'OB 2'!$A$1</definedName>
    <definedName name="_Toc77312616" localSheetId="4">'OB 3'!$A$1</definedName>
    <definedName name="_Toc77312617" localSheetId="5">'OB 4'!$A$1</definedName>
    <definedName name="_Toc77312618" localSheetId="6">'OB 5'!$A$1</definedName>
    <definedName name="_Toc77312619" localSheetId="7">'OB 6'!$A$1</definedName>
    <definedName name="_Toc77312620" localSheetId="8">'OB 7'!$A$1</definedName>
    <definedName name="_Toc77312621" localSheetId="9">'OB 8'!$A$1</definedName>
    <definedName name="_Toc77312622" localSheetId="11">'NEO. OBR.'!#REF!</definedName>
    <definedName name="_Toc77312622" localSheetId="10">'OB 9'!$A$1</definedName>
    <definedName name="_Toc77312623" localSheetId="11">'NEO. OBR.'!$A$1</definedName>
    <definedName name="leto">'SEZNAM ČLANSTVA'!$J$1</definedName>
    <definedName name="naziv">'UVOD. OBR.'!$F$4</definedName>
    <definedName name="OLE_LINK1" localSheetId="5">'OB 4'!#REF!</definedName>
    <definedName name="OLE_LINK2" localSheetId="3">'OB 2'!$A$1</definedName>
    <definedName name="_xlnm.Print_Area" localSheetId="11">'NEO. OBR.'!$A$1:$S$38</definedName>
    <definedName name="_xlnm.Print_Area" localSheetId="2">'OB 1'!$A$1:$S$48</definedName>
    <definedName name="_xlnm.Print_Area" localSheetId="3">'OB 2'!$A$1:$S$49</definedName>
    <definedName name="_xlnm.Print_Area" localSheetId="4">'OB 3'!$A$1:$S$54</definedName>
    <definedName name="_xlnm.Print_Area" localSheetId="5">'OB 4'!$A$1:$S$47</definedName>
    <definedName name="_xlnm.Print_Area" localSheetId="6">'OB 5'!$A$1:$S$45</definedName>
    <definedName name="_xlnm.Print_Area" localSheetId="7">'OB 6'!$A$1:$S$26</definedName>
    <definedName name="_xlnm.Print_Area" localSheetId="8">'OB 7'!$A$1:$S$165</definedName>
    <definedName name="_xlnm.Print_Area" localSheetId="9">'OB 8'!$A$1:$S$56</definedName>
    <definedName name="_xlnm.Print_Area" localSheetId="10">'OB 9'!$A$1:$S$23</definedName>
    <definedName name="_xlnm.Print_Area" localSheetId="1">'SEZNAM ČLANSTVA'!$A$1:$K$248</definedName>
    <definedName name="_xlnm.Print_Area" localSheetId="0">'UVOD. OBR.'!$A$1:$S$147</definedName>
    <definedName name="Potrditev18" localSheetId="3">'OB 2'!#REF!</definedName>
    <definedName name="seznam_članarina">'SEZNAM ČLANSTVA'!$K$8:$K$248</definedName>
    <definedName name="seznam_članstva">'SEZNAM ČLANSTVA'!$N$8:$O$248</definedName>
    <definedName name="seznam_mladi">'SEZNAM ČLANSTVA'!$P$8:$P$248</definedName>
    <definedName name="seznam_razred">'SEZNAM ČLANSTVA'!$E$8:$E$248</definedName>
    <definedName name="seznam_registrirani">'SEZNAM ČLANSTVA'!$Q$8:$Q$248</definedName>
    <definedName name="seznam_rekreacija">'SEZNAM ČLANSTVA'!$R$8:$R$248</definedName>
    <definedName name="seznam1">'podloge'!$A$1:$A$2</definedName>
    <definedName name="seznam10">'podloge'!$A$63:$A$64</definedName>
    <definedName name="seznam11">'podloge'!$A$66:$A$68</definedName>
    <definedName name="seznam12">'podloge'!$A$70:$A$74</definedName>
    <definedName name="seznam2">'podloge'!$A$4:$A$5</definedName>
    <definedName name="seznam3">'podloge'!$A$7:$A$11</definedName>
    <definedName name="seznam4">'podloge'!$A$13:$A$14</definedName>
    <definedName name="seznam5">'podloge'!$A$16:$A$18</definedName>
    <definedName name="seznam6">'podloge'!$A$20:$A$39</definedName>
    <definedName name="seznam7">'podloge'!$A$41:$A$48</definedName>
    <definedName name="seznam8">'podloge'!$A$50:$A$56</definedName>
    <definedName name="seznam9">'podloge'!$A$58:$A$61</definedName>
    <definedName name="_xlnm.Print_Titles" localSheetId="8">'OB 7'!$1:$3</definedName>
    <definedName name="_xlnm.Print_Titles" localSheetId="1">'SEZNAM ČLANSTVA'!$5:$7</definedName>
  </definedNames>
  <calcPr fullCalcOnLoad="1"/>
</workbook>
</file>

<file path=xl/comments1.xml><?xml version="1.0" encoding="utf-8"?>
<comments xmlns="http://schemas.openxmlformats.org/spreadsheetml/2006/main">
  <authors>
    <author>Jernej Rebolj</author>
  </authors>
  <commentList>
    <comment ref="A21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>1. organizacijski delavci:</t>
        </r>
        <r>
          <rPr>
            <sz val="8"/>
            <rFont val="Tahoma"/>
            <family val="0"/>
          </rPr>
          <t xml:space="preserve">
predsednik društva, tajnik, blagajnik,…
</t>
        </r>
        <r>
          <rPr>
            <u val="single"/>
            <sz val="8"/>
            <rFont val="Tahoma"/>
            <family val="2"/>
          </rPr>
          <t xml:space="preserve">2. strokovni sodelavci:
</t>
        </r>
        <r>
          <rPr>
            <sz val="8"/>
            <rFont val="Tahoma"/>
            <family val="2"/>
          </rPr>
          <t>vaditelji, učitelji, ...</t>
        </r>
      </text>
    </comment>
  </commentList>
</comments>
</file>

<file path=xl/comments10.xml><?xml version="1.0" encoding="utf-8"?>
<comments xmlns="http://schemas.openxmlformats.org/spreadsheetml/2006/main">
  <authors>
    <author>Jernej Rebolj</author>
  </authors>
  <commentList>
    <comment ref="A8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  <comment ref="A35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  <comment ref="A25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  <comment ref="A52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</commentList>
</comments>
</file>

<file path=xl/comments11.xml><?xml version="1.0" encoding="utf-8"?>
<comments xmlns="http://schemas.openxmlformats.org/spreadsheetml/2006/main">
  <authors>
    <author>Jernej Rebolj</author>
  </authors>
  <commentList>
    <comment ref="A11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</commentList>
</comments>
</file>

<file path=xl/comments12.xml><?xml version="1.0" encoding="utf-8"?>
<comments xmlns="http://schemas.openxmlformats.org/spreadsheetml/2006/main">
  <authors>
    <author>Jernej Rebolj</author>
  </authors>
  <commentList>
    <comment ref="A14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Jernej Rebolj</author>
  </authors>
  <commentList>
    <comment ref="G5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izpolni se samo za kategorizirane člane</t>
        </r>
      </text>
    </comment>
  </commentList>
</comments>
</file>

<file path=xl/comments3.xml><?xml version="1.0" encoding="utf-8"?>
<comments xmlns="http://schemas.openxmlformats.org/spreadsheetml/2006/main">
  <authors>
    <author>Jernej Rebolj</author>
  </authors>
  <commentList>
    <comment ref="A44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  <comment ref="H8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Naziv programa se mora ujemati s programom podanim v stolpcu 9, na listu "SEZNAM ČLANSTVA"!</t>
        </r>
      </text>
    </comment>
  </commentList>
</comments>
</file>

<file path=xl/comments4.xml><?xml version="1.0" encoding="utf-8"?>
<comments xmlns="http://schemas.openxmlformats.org/spreadsheetml/2006/main">
  <authors>
    <author>Jernej Rebolj</author>
  </authors>
  <commentList>
    <comment ref="A45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Za prelom vrstice, pristisnite Alt+Enter!</t>
        </r>
      </text>
    </comment>
    <comment ref="H8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Naziv programa se mora ujemati s programom podanim v stolpcu 9, na listu "SEZNAM ČLANSTVA"!</t>
        </r>
      </text>
    </comment>
  </commentList>
</comments>
</file>

<file path=xl/comments5.xml><?xml version="1.0" encoding="utf-8"?>
<comments xmlns="http://schemas.openxmlformats.org/spreadsheetml/2006/main">
  <authors>
    <author>Jernej Rebolj</author>
  </authors>
  <commentList>
    <comment ref="A50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Za prelom vrstice, pristisnite Alt+Enter!</t>
        </r>
      </text>
    </comment>
    <comment ref="H6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Naziv programa se mora ujemati s programom podanim v stolpcu 9, na listu "SEZNAM ČLANSTVA"!</t>
        </r>
      </text>
    </comment>
  </commentList>
</comments>
</file>

<file path=xl/comments6.xml><?xml version="1.0" encoding="utf-8"?>
<comments xmlns="http://schemas.openxmlformats.org/spreadsheetml/2006/main">
  <authors>
    <author>Jernej Rebolj</author>
  </authors>
  <commentList>
    <comment ref="A43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</text>
    </comment>
    <comment ref="H8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Navedite ure!</t>
        </r>
      </text>
    </comment>
    <comment ref="H6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Naziv programa se mora ujemati s programom podanim v stolpcu 9, na listu "SEZNAM ČLANSTVA"!</t>
        </r>
      </text>
    </comment>
  </commentList>
</comments>
</file>

<file path=xl/comments7.xml><?xml version="1.0" encoding="utf-8"?>
<comments xmlns="http://schemas.openxmlformats.org/spreadsheetml/2006/main">
  <authors>
    <author>Jernej Rebolj</author>
  </authors>
  <commentList>
    <comment ref="A41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Občina Dol:</t>
        </r>
        <r>
          <rPr>
            <sz val="8"/>
            <rFont val="Tahoma"/>
            <family val="0"/>
          </rPr>
          <t xml:space="preserve">
Naziv programa se mora ujemati s programom podanim v stolpcu 9, na listu "SEZNAM ČLANSTVA"!</t>
        </r>
      </text>
    </comment>
  </commentList>
</comments>
</file>

<file path=xl/comments9.xml><?xml version="1.0" encoding="utf-8"?>
<comments xmlns="http://schemas.openxmlformats.org/spreadsheetml/2006/main">
  <authors>
    <author>Jernej Rebolj</author>
  </authors>
  <commentList>
    <comment ref="E12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E39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E66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E93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E120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E147" authorId="0">
      <text>
        <r>
          <rPr>
            <b/>
            <sz val="8"/>
            <rFont val="Tahoma"/>
            <family val="2"/>
          </rPr>
          <t>Občina Dol:</t>
        </r>
        <r>
          <rPr>
            <sz val="8"/>
            <rFont val="Tahoma"/>
            <family val="2"/>
          </rPr>
          <t xml:space="preserve">
Za prelom vrstice, pristisnite Alt+Enter!</t>
        </r>
      </text>
    </comment>
    <comment ref="A161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 xml:space="preserve">Občina Dol:
</t>
        </r>
        <r>
          <rPr>
            <sz val="8"/>
            <rFont val="Tahoma"/>
            <family val="2"/>
          </rPr>
          <t>Za prelom vrstice, pristisnite Alt+Enter!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<sst xmlns="http://schemas.openxmlformats.org/spreadsheetml/2006/main" count="1905" uniqueCount="595">
  <si>
    <t>E-pošta:</t>
  </si>
  <si>
    <t>Davčni zavezanec:</t>
  </si>
  <si>
    <t>Podatki o organizacijskih delavcih</t>
  </si>
  <si>
    <t>Ime in priimek</t>
  </si>
  <si>
    <t>Naslov</t>
  </si>
  <si>
    <t>funkcija</t>
  </si>
  <si>
    <t>opravljanje funkcije</t>
  </si>
  <si>
    <t>volontersko</t>
  </si>
  <si>
    <t>honorarno</t>
  </si>
  <si>
    <t>profesionalno</t>
  </si>
  <si>
    <t>skupaj</t>
  </si>
  <si>
    <t>vaditelj (1. stopnja)</t>
  </si>
  <si>
    <t>vaditelj (2. stopnja)</t>
  </si>
  <si>
    <t>trener (3. stopnja)</t>
  </si>
  <si>
    <t>diplomant FŠ (4. in 5. stopnja)</t>
  </si>
  <si>
    <t>sodniki</t>
  </si>
  <si>
    <t>medicinski delavci</t>
  </si>
  <si>
    <t>menedžerji</t>
  </si>
  <si>
    <t>administrativni delavci</t>
  </si>
  <si>
    <t>organizatorji tekmovanj</t>
  </si>
  <si>
    <t>tehnični delavci</t>
  </si>
  <si>
    <t>drugi</t>
  </si>
  <si>
    <t>m</t>
  </si>
  <si>
    <t>ž</t>
  </si>
  <si>
    <t>do 6 let</t>
  </si>
  <si>
    <t>do 15 let</t>
  </si>
  <si>
    <t>do 20 let</t>
  </si>
  <si>
    <t>do 35 let</t>
  </si>
  <si>
    <t>do 65 let</t>
  </si>
  <si>
    <t>nad 65 let</t>
  </si>
  <si>
    <t>kakovostni in vrhunski šport</t>
  </si>
  <si>
    <t>interesna dejavnost</t>
  </si>
  <si>
    <t>do 30 let</t>
  </si>
  <si>
    <t>do 55 let</t>
  </si>
  <si>
    <t>nad 55 let</t>
  </si>
  <si>
    <t>kopija potrdila o statusu društva, ki deluje v javnem interesu na področju športa,</t>
  </si>
  <si>
    <t>kopija odločbe o registraciji društva/kluba,</t>
  </si>
  <si>
    <t>kopija potrdila/pogodbe o odprtju računa,</t>
  </si>
  <si>
    <t>kopija dokazila o izobrazbi/usposobljenosti (za vsakega izvajalca programov),</t>
  </si>
  <si>
    <t>evidenca članov, potrjena s strani Nacionalne panožne zveze,</t>
  </si>
  <si>
    <t>podpisana izjava blagajnika o številu članov s plačano članarino.</t>
  </si>
  <si>
    <t xml:space="preserve">Datum: </t>
  </si>
  <si>
    <t>Podpis odgovorne osebe:</t>
  </si>
  <si>
    <t>Žig:</t>
  </si>
  <si>
    <t xml:space="preserve">Obrazec izpolnijo vsi kandidati na javni razpis. </t>
  </si>
  <si>
    <t>Splošni podatki</t>
  </si>
  <si>
    <t>Podatki o strokovnih delavcih</t>
  </si>
  <si>
    <t>Podatki o članstvu (velja za društva in klube)</t>
  </si>
  <si>
    <t>Priloge</t>
  </si>
  <si>
    <t>Priloge so obvezni del prijave. Javnim vzgojno izobraževalnim zavodom prilog ni potrebno dodajati.</t>
  </si>
  <si>
    <t>Naziv izvajalca:</t>
  </si>
  <si>
    <t xml:space="preserve">Matična št.: </t>
  </si>
  <si>
    <t xml:space="preserve">Identifikacijska št.: </t>
  </si>
  <si>
    <t xml:space="preserve">Sedež: </t>
  </si>
  <si>
    <t xml:space="preserve">Telefon, GSM: </t>
  </si>
  <si>
    <t>Fax:</t>
  </si>
  <si>
    <t>Podatki o programu</t>
  </si>
  <si>
    <t>Nivo tekmovanja:</t>
  </si>
  <si>
    <t>Strokovni kader</t>
  </si>
  <si>
    <t>Struktura in število udeleženih v programu</t>
  </si>
  <si>
    <t>spol</t>
  </si>
  <si>
    <t>Urnik vadbe</t>
  </si>
  <si>
    <t>dan</t>
  </si>
  <si>
    <t>ura</t>
  </si>
  <si>
    <t>kraj – mesto vadbe</t>
  </si>
  <si>
    <t>Financiranje</t>
  </si>
  <si>
    <t>Predvidena vrednost dejavnosti</t>
  </si>
  <si>
    <t>€ (100%)</t>
  </si>
  <si>
    <t>Predvideni finančni viri</t>
  </si>
  <si>
    <t>lastna sredstva</t>
  </si>
  <si>
    <t>lokalni proračun</t>
  </si>
  <si>
    <t>sponzorstva/donacije</t>
  </si>
  <si>
    <t>drugo</t>
  </si>
  <si>
    <t xml:space="preserve">prispevek udeleženca </t>
  </si>
  <si>
    <t>Kratek vsebinski in organizacijski opis programa</t>
  </si>
  <si>
    <t>od 20 do 35 let</t>
  </si>
  <si>
    <t>od 35 let do 65 let</t>
  </si>
  <si>
    <t>Potrebno število ur uporabe prostora:</t>
  </si>
  <si>
    <t>Podatki o prireditvi:</t>
  </si>
  <si>
    <t>naziv prireditve</t>
  </si>
  <si>
    <t>datum</t>
  </si>
  <si>
    <t>kraj</t>
  </si>
  <si>
    <t>ciljna skupina</t>
  </si>
  <si>
    <t>št. udeležencev</t>
  </si>
  <si>
    <t>Kratek vsebinski in organizacijski opis prireditve</t>
  </si>
  <si>
    <t>Naziv investicij oz. opreme</t>
  </si>
  <si>
    <t>Št. kosov opreme</t>
  </si>
  <si>
    <t>Delež s strani občine (%)</t>
  </si>
  <si>
    <t>Obrazložitev:</t>
  </si>
  <si>
    <t>Povzetek opisa programa:</t>
  </si>
  <si>
    <t>Program</t>
  </si>
  <si>
    <t>Podatki o udeležencih strokovnega usposabljanja za pridobitev strokovnega naziva</t>
  </si>
  <si>
    <t>leto roj.</t>
  </si>
  <si>
    <t>zadolžitve v klubu-društvu</t>
  </si>
  <si>
    <t>sedanji strokovni naziv</t>
  </si>
  <si>
    <t>strokovni naziv po šolanju</t>
  </si>
  <si>
    <t xml:space="preserve">Naziv programa: </t>
  </si>
  <si>
    <t>Skupno število vključenih v program:</t>
  </si>
  <si>
    <t xml:space="preserve">Nivo tekmovanja: </t>
  </si>
  <si>
    <t>član društva od leta</t>
  </si>
  <si>
    <t>Naziv programa:</t>
  </si>
  <si>
    <t>kraj/mesto vadbe</t>
  </si>
  <si>
    <t>Naziv investicije</t>
  </si>
  <si>
    <t>Transakcijski račun:</t>
  </si>
  <si>
    <t>TTR odprt pri:</t>
  </si>
  <si>
    <t>športna rekreacija</t>
  </si>
  <si>
    <t>skupina</t>
  </si>
  <si>
    <t>Program:</t>
  </si>
  <si>
    <t>OBRAZEC ŠT. 3: KAKOVOSTNI IN VRHUNSKI ŠPORT</t>
  </si>
  <si>
    <t>OBRAZEC ŠT. 4: ŠPORTNA REKREACIJA</t>
  </si>
  <si>
    <t>OBRAZEC ŠT. 6: IZOBRAŽEVANJE, USPOSABLJANJE IN IZPOPOLNJEVANJE STROKOVNIH KADROV</t>
  </si>
  <si>
    <t xml:space="preserve">OBRAZEC ŠT. 1: ŠPORTNA VZGOJA OTROK - PROGRAM JAVNEGA ZAVODA </t>
  </si>
  <si>
    <t>Izvajalec programa:</t>
  </si>
  <si>
    <t>OBRAZEC ŠT. 7: ŠPORTNE PRIREDITVE</t>
  </si>
  <si>
    <t>OBRAZEC ŠT. 8: ZALOŽNIŠKA DEJAVNOST IN INFORMACIJSKI SISTEM NA PODROČJU ŠPORTA</t>
  </si>
  <si>
    <t xml:space="preserve">OBRAZEC ŠT. 9: VZDRŽEVANJE IN NAKUP OPREME </t>
  </si>
  <si>
    <t>NEOBVEZEN OBRAZEC: Sredstva za investicije in investicijsko vzdrževanje javnih športnih objektov</t>
  </si>
  <si>
    <t>DA</t>
  </si>
  <si>
    <t>NE</t>
  </si>
  <si>
    <t>podatki se lahko objavijo v publikacijah občine Dol pri Ljubljani in na občinski spletni strani.</t>
  </si>
  <si>
    <t>Obrazec služi za sestavo programa investicij in investicijskega vzdrževanja v javne športne objekte Občine Dol pri Ljubljani</t>
  </si>
  <si>
    <t xml:space="preserve">Lokacija prostora: </t>
  </si>
  <si>
    <t>OBRAZEC ŠT. 5: ŠPORT INVALIDOV</t>
  </si>
  <si>
    <t>I. skupina – večja množična prireditev s tradicijo</t>
  </si>
  <si>
    <t>II. skupina – prireditev na občinskem nivoju</t>
  </si>
  <si>
    <t>rang prireditve</t>
  </si>
  <si>
    <t>Vrednost investicije (€)</t>
  </si>
  <si>
    <t>OBRAZEC ŠT. 2: ŠPORTNA VZGOJA OTROK IN MLADINE</t>
  </si>
  <si>
    <t>- priložite kopijo potrdila, v kolikor ste pridobili status društva, ki deluje v javnem interesu v skladu z Pravilnikom o podelitvi statusa društva, ki deluje v javnem interesu na področju športa oz. Pravilnika o spremembah:</t>
  </si>
  <si>
    <t>Uradni list RS, št. 42/2005)</t>
  </si>
  <si>
    <t>(Uradni list RS, št. 80/2001 ter</t>
  </si>
  <si>
    <t>mednarodni razred</t>
  </si>
  <si>
    <t>mladinski razred</t>
  </si>
  <si>
    <t>svetovni razred</t>
  </si>
  <si>
    <t>perspektivni razred</t>
  </si>
  <si>
    <t>državni razred</t>
  </si>
  <si>
    <t>obrazložitev ranga</t>
  </si>
  <si>
    <t>Zaključena finančna konstruk.</t>
  </si>
  <si>
    <t>Vrednost investicije</t>
  </si>
  <si>
    <t>Beričevo</t>
  </si>
  <si>
    <t>Brinje</t>
  </si>
  <si>
    <t>Videm</t>
  </si>
  <si>
    <t>Dol pri Ljubljani</t>
  </si>
  <si>
    <t>Kleče</t>
  </si>
  <si>
    <t>Dolsko</t>
  </si>
  <si>
    <t>Kamnica</t>
  </si>
  <si>
    <t>Petelinje</t>
  </si>
  <si>
    <t>Vinje</t>
  </si>
  <si>
    <t>Osredke</t>
  </si>
  <si>
    <t>Klopce</t>
  </si>
  <si>
    <t>Vrh</t>
  </si>
  <si>
    <t>Zagorica</t>
  </si>
  <si>
    <t>Križevska vas</t>
  </si>
  <si>
    <t>Zaboršt</t>
  </si>
  <si>
    <t>Zajelše</t>
  </si>
  <si>
    <t>Laze</t>
  </si>
  <si>
    <t>Senožeti</t>
  </si>
  <si>
    <t>Podgora</t>
  </si>
  <si>
    <t>ni občan</t>
  </si>
  <si>
    <t>ime in priimek</t>
  </si>
  <si>
    <t>leto rojstva</t>
  </si>
  <si>
    <t>zap.
št.</t>
  </si>
  <si>
    <t>polja, ki se jih izpolni ročno</t>
  </si>
  <si>
    <t>Priloge:</t>
  </si>
  <si>
    <t>Priloženi obrazci:</t>
  </si>
  <si>
    <t>GSM/telefon</t>
  </si>
  <si>
    <t>Podpis:</t>
  </si>
  <si>
    <t>PRILOGA: SEZNAM ČLANSTVA</t>
  </si>
  <si>
    <t>Ostalo:</t>
  </si>
  <si>
    <t>- vpišite zahtevane podatke,</t>
  </si>
  <si>
    <t>- status izvajalca (npr. zasebni športni delavec, društvo, ipd.).</t>
  </si>
  <si>
    <t>- vpišite podatke samo o osebah, ki imajo pravico zastopati izvajalca,</t>
  </si>
  <si>
    <t>- vpišite ime in priimek, status (npr. predsednik društva, direktor, samostojni športni delavec, ipd.).</t>
  </si>
  <si>
    <t>- vpišite podatke o vseh, ki vodijo posamezen aktivnosti, ki jih organizirate in izvajate.</t>
  </si>
  <si>
    <t>- vpišite število članov društva oz. kluba po določenih kategorijah.</t>
  </si>
  <si>
    <t>- z DA ali NE označite obrazce, ki jih prilagate prijavi,</t>
  </si>
  <si>
    <t>- priložite kopijo odločbe o registraciji društva,</t>
  </si>
  <si>
    <t>- priložite kopijo potrdila ali pogodbe o odprtju računa,</t>
  </si>
  <si>
    <t>- mnenje panožne športne zveze, v kolikor ste pridobili status izvajalca panožne športne šole,</t>
  </si>
  <si>
    <t>- evidenco članov za tekoče leto, potrjeno s strani Nacionalne panožne športne zveze, morajo priložiti izvajalci, ki kandidirajo za program športa otrok in mladine usmerjenih v kakovostni in vrhunski šport,</t>
  </si>
  <si>
    <t>- podatke o vas in vašem delu (urniki vadbe, prireditve, ipd.) želimo objaviti v našem glasilu - obkrožite DA v kolikor nam to dovoljujete,</t>
  </si>
  <si>
    <t>- poročilo z dokazili o izpolnitvi prevzetih obveznosti v preteklem letu (finančno in vsebinsko poročilo o delu društva v preteklem letu),</t>
  </si>
  <si>
    <t>- podpisana izjava blagajnika o številu članov s plačano članarino (in njeni višini) v preteklem letu (znesek se mora ujemati z zneskom v finančnem poročilu).</t>
  </si>
  <si>
    <t>polja, kjer se izbere podatek s spustnega seznama</t>
  </si>
  <si>
    <t>NAVODILO ZA IZPOLNJEVANJE OBRAZCA</t>
  </si>
  <si>
    <t>UVODNI OBRAZEC: PODATKI O IZVAJALCU ŠPORTNEGA PROGRAMA</t>
  </si>
  <si>
    <t>Podatki o organizacijskih in strokovnih delavcih:</t>
  </si>
  <si>
    <t>športna vzgoja otrok usmerjenih v kakovostni in vrhunski šport</t>
  </si>
  <si>
    <t>športna vzgoja mladine, usmerjene v kakovostni in vrhunski šport</t>
  </si>
  <si>
    <t>interesna športna vzgoja otrok in mladine</t>
  </si>
  <si>
    <t>športna vzgoja otrok in mladine s posebnimi potrebami</t>
  </si>
  <si>
    <t>Športna vzgoja predšolskih otrok: Zlati sonček</t>
  </si>
  <si>
    <t>Športna vzgoja predšolskih otrok: Ciciban planinec</t>
  </si>
  <si>
    <t>Športna vzgoja predšolskih otrok: Ostale oblike športne vadbe</t>
  </si>
  <si>
    <t>Športna vzgoja šolskih otrok: Zlati sonček</t>
  </si>
  <si>
    <t>Športna vzgoja šolskih otrok: Krpan</t>
  </si>
  <si>
    <t>Športna vzgoja šolskih otrok: Naučimo se plavati</t>
  </si>
  <si>
    <t>Športna vzgoja šolskih otrok: Šolska športna tekmovanja</t>
  </si>
  <si>
    <t>Športna vzgoja šolskih otrok: Ostale oblike športne vadbe</t>
  </si>
  <si>
    <t>Leto ustanovitve:</t>
  </si>
  <si>
    <t>člani/ce</t>
  </si>
  <si>
    <t>dijaki</t>
  </si>
  <si>
    <t>osnovnošolci</t>
  </si>
  <si>
    <t>znesek na posameznika</t>
  </si>
  <si>
    <t>število članov</t>
  </si>
  <si>
    <t>SKUPAJ</t>
  </si>
  <si>
    <t>strokovna literatura</t>
  </si>
  <si>
    <t>izdelava, vpostavitev spletnih strani</t>
  </si>
  <si>
    <t>vzdrževanje spletnih strani</t>
  </si>
  <si>
    <t>starost</t>
  </si>
  <si>
    <t>M</t>
  </si>
  <si>
    <t>Ž</t>
  </si>
  <si>
    <t>kateg.</t>
  </si>
  <si>
    <t>tab. 1</t>
  </si>
  <si>
    <t>tab. 2</t>
  </si>
  <si>
    <t>A</t>
  </si>
  <si>
    <t>B</t>
  </si>
  <si>
    <t>C</t>
  </si>
  <si>
    <t>X</t>
  </si>
  <si>
    <t>Y</t>
  </si>
  <si>
    <t>Z</t>
  </si>
  <si>
    <t>skupina (leta)</t>
  </si>
  <si>
    <t>tip skupine</t>
  </si>
  <si>
    <t>spol skupine</t>
  </si>
  <si>
    <t>leto =</t>
  </si>
  <si>
    <t>regis.
šport.</t>
  </si>
  <si>
    <t>Nepravilno izpolnjenih prijav se ne bo upoštevalo.</t>
  </si>
  <si>
    <t>kateg.
šport.</t>
  </si>
  <si>
    <t>viš. član.</t>
  </si>
  <si>
    <t>občan</t>
  </si>
  <si>
    <t>(gradivo, ki se nanaša na dokazilo o izdelavi – izpeljavi posameznega programa oz. projekta)</t>
  </si>
  <si>
    <t>OBVEZNA PRILOGA</t>
  </si>
  <si>
    <t>študenti</t>
  </si>
  <si>
    <t>kategorija članov</t>
  </si>
  <si>
    <t>tabel.</t>
  </si>
  <si>
    <t>Zlati sonček</t>
  </si>
  <si>
    <t>Za izvajanje se zagotovi propagandno gradivo (tekmovalne knjižice, medalje, priročniki in diplome).</t>
  </si>
  <si>
    <t>Ciciban planinec</t>
  </si>
  <si>
    <t>Za izvajanje programa se sofinancirajo pohodi - strokovni kader za 10 pohodov na skupino z največ 20 udeleženci (povprečen pohod 3 ure) ter propagandno gradivo.</t>
  </si>
  <si>
    <t>Ostale oblike športne vadbe</t>
  </si>
  <si>
    <t>Za izvajanje drugih športnih dejavnosti, se sofinancira 60 ur strokovnega kadra za skupino z največ 20 udeležencev v skupini ter 60 ur najemnine objekta tistim skupinam, ki nimajo zagotovljene brezplačne vadbe.</t>
  </si>
  <si>
    <t>Za izvajanje programa Zlati sonček se zagotovi propagandno gradivo (tekmovalne knjižice, medalje, priročnike, diplome).</t>
  </si>
  <si>
    <t>Krpan</t>
  </si>
  <si>
    <t>Za izvajanje programa Krpan se zagotovi propagandno gradivo (tekmovalne knjižice, medalje, priročnike, diplome).</t>
  </si>
  <si>
    <t>Naučimo se plavati</t>
  </si>
  <si>
    <t>Za izvajanje akcije Naučimo se plavati se sofinancira 20 ur strokovnega kadra in najemnine objekta za vsako skupino (največ 10 udeležencev v skupini).</t>
  </si>
  <si>
    <t>Šolska športna tekmovanja</t>
  </si>
  <si>
    <t>Sofinancira se strošek najugodnejšega prevoza, startnina, strošek spremljevalca na skupino tekmovalcev v višini minimalne dnevnice.</t>
  </si>
  <si>
    <t>Za izvajanje drugih športnih dejavnosti se sofinancira strokovni kader, če se izvaja najmanj 80 urni program in skupina šteje od 15 do 20 otrok.</t>
  </si>
  <si>
    <t>Športna vzgoja predšolskih otrok</t>
  </si>
  <si>
    <t>Športna vzgoja šolskih otrok</t>
  </si>
  <si>
    <t>Sofinancira se 80 ur strokovnega kadra za skupino z največ 20 udeležencev v skupini ter 80 ur najemnine objekta tistim skupinam, ki nimajo zagotovljene brezplačne vadbe.</t>
  </si>
  <si>
    <t>Interesna športna vzgoja otrok in mladine od 6. do 20. leta starosti</t>
  </si>
  <si>
    <t>Športna vzgoja otrok usmerjenih v kakovostni in vrhunski šport</t>
  </si>
  <si>
    <t>Podlaga za sofinanciranje je s strani NPŠZ potrjen spisek registriranih športnikov za tekoče leto.</t>
  </si>
  <si>
    <t>II. skupina – mlajši dečki in deklice (od 240 do 400 urni program)</t>
  </si>
  <si>
    <t>III. skupina – starejši dečki in deklice (od  300 do 800 urni program)</t>
  </si>
  <si>
    <t>IV. skupina – mlajši mladinci in mladinke (od 400 do 1100 urni programi)</t>
  </si>
  <si>
    <t>V. skupina – starejši mladinci in mladinke (od 450 do 1100 urni programi)</t>
  </si>
  <si>
    <t>Športna vzgoja otrok in mladine s posebnimi potrebami</t>
  </si>
  <si>
    <t>Sofinancira se 80 ur strokovnega kadra in objekt za največ 10 udeležencev v skupini.</t>
  </si>
  <si>
    <t>smučarski tek - otroci</t>
  </si>
  <si>
    <t>smučarski tek - mladi</t>
  </si>
  <si>
    <t>nogomet - U8</t>
  </si>
  <si>
    <t>nogomet - U10</t>
  </si>
  <si>
    <t>nogomet - U12</t>
  </si>
  <si>
    <t>nogomet - U14</t>
  </si>
  <si>
    <t>nogomet - U16</t>
  </si>
  <si>
    <t>nogomet - U18</t>
  </si>
  <si>
    <t>pogoj, da se prizna skupina, je min 12 vadečih v skupini</t>
  </si>
  <si>
    <t>pogoj, da se prizna skupina, je min 8 vadečih v skupini</t>
  </si>
  <si>
    <t>smučarski tek - ml. dečki in deklice</t>
  </si>
  <si>
    <t>smučarski tek - st. dečki in deklice</t>
  </si>
  <si>
    <t>smučarski tek - ml. mladinci in mladinke</t>
  </si>
  <si>
    <t>smučarski tek - st. mladinci in mladinke</t>
  </si>
  <si>
    <t>smučarski tek - juniorji in juniorke</t>
  </si>
  <si>
    <t>PRIMERI:</t>
  </si>
  <si>
    <t>pogoj, da program obsega 80 ur ter največ 20 udeležencev v skupini</t>
  </si>
  <si>
    <t>Vrhunski šport</t>
  </si>
  <si>
    <t>Vrhunski šport je priprava in tekmovanje športnikov, ki imajo status svetovnega, mednarodnega in perspektivnega razreda.</t>
  </si>
  <si>
    <t>Sofinancirajo se do 1200 urni programi, objekt in strokovni kader ter materialni stroški programa.</t>
  </si>
  <si>
    <t>Za sofinanciranje programov vrhunskega športa prejme klub ali društvo za vsakega člana, ki je kategoriziran športnik letno:</t>
  </si>
  <si>
    <t>Kakovostni šport</t>
  </si>
  <si>
    <t>V kakovostni šport sodijo priprave in športna tekmovanja ekip in posameznikov, registriranih športnikov, ki nimajo objektivnih strokovnih, organizacijskih in materialnih pogojev za vključitev v program vrhunskega športa in ki jih program športne rekreacije ne zadovoljuje, so pa pomemben dejavnik razvoja športa. V okviru teh programov gre za nastope v uradnih tekmovalnih sistemih panožnih športnih zvez do naslova državnega prvaka.</t>
  </si>
  <si>
    <t>Na ravni lokalne skupnosti se sofinancira najemnina objekta za 320 ur programa.</t>
  </si>
  <si>
    <t>Za sofinanciranje programov prejme klub ali društvo za vsakega člana, ki je kategoriziran športnik letno:</t>
  </si>
  <si>
    <t xml:space="preserve">Upoštevajo se kategorizirani športniki po kriterijih Olimpijskega komiteja – združenja športnih zvez Slovenije, na dan 31.12. za preteklo leto. </t>
  </si>
  <si>
    <t>Kategorizirani športnik mora imeti stalno prebivališče v Občini Dol priLjubljani ali vsaj že 2 tekmovalni sezoni delovati v društvu.</t>
  </si>
  <si>
    <t>- športnik svetovnega razreda</t>
  </si>
  <si>
    <t>- športnik mednarodnega razreda</t>
  </si>
  <si>
    <t>- športnik perspektivnega razreda</t>
  </si>
  <si>
    <t>- športnik državnega razreda</t>
  </si>
  <si>
    <t>Kakovostni in vrhunski šport</t>
  </si>
  <si>
    <t>Športna rekreacija</t>
  </si>
  <si>
    <t>Cilji športne rekreacije odraslih so ohranjati in izboljševati celostni zdravstveni status, humanizirati človekovo življenje, zmanjševati negativne posledice današnjega načina življenja in dela, preprečevati upadanje splošne vitalnosti človeka ter s temi motivi pritegniti čim večje število ljudi v redne oblike dejavnosti. Pri tem gre za aktivno, koristno in prijetno izpolnjevanje dnevnega, tedenskega in letnega prostega časa.</t>
  </si>
  <si>
    <t>Vsaj 2/3 članov skupine mora imeti stalno prebivališče v Občini Dol pri Ljubljani.</t>
  </si>
  <si>
    <t>Skupine od 20 do 65 let</t>
  </si>
  <si>
    <t>Posamezno društvo lahko kandidira za sofinanciranje samo ene rekreacijske skupine v starostnih skupinah do 35 let moški, do 35 let ženske, od 35-65 let moški in od 35-65 let ženske v istem programu.</t>
  </si>
  <si>
    <t>Sofinancira se 80-urni program športne vadbe skupine, ki šteje vsaj 10 članov in članic.</t>
  </si>
  <si>
    <t>Sofinancira se najemnina objekta.</t>
  </si>
  <si>
    <t>V skladu z javnim interesom športa v občini Dol pri Ljubljani se sofinancirajo stroški za strokovno izpopolnjevanje vaditeljev in trenerjev.</t>
  </si>
  <si>
    <t>Sofinancira se največ do višine 50%:</t>
  </si>
  <si>
    <t>- kotizacije za pridobitev nazivov usposobljenosti (učitelj, trener),</t>
  </si>
  <si>
    <t>Refundacija stroškov se opravi na podlagi zahtevka, ki vsebuje potrdilo o opravljenem izobraževanju in dokazilo o plačilu.</t>
  </si>
  <si>
    <t>Izobraževanje, usposabljanje in izpopolnjevanje strokovnih kadrov se sofinancira v višini do 3 % sredstev za šport, brez postavke Sredstva za investicije in investicijsko vzdrževanje športnih objektov.</t>
  </si>
  <si>
    <t>- kotizacijo za pridobitev licenc.</t>
  </si>
  <si>
    <t>kotizacija za pridobitev nazivov usposobljenosti</t>
  </si>
  <si>
    <t>kotizacija za pridobitev licence</t>
  </si>
  <si>
    <t>Športne prireditve so organizirana srečanja in tekmovanja.</t>
  </si>
  <si>
    <t>Tekmovanja se delijo v dve skupini:</t>
  </si>
  <si>
    <t>Razdelitev se opravi v razmerju 1:3 v korist prireditev iz I. skupine.</t>
  </si>
  <si>
    <t>- I. skupina – večje množične prireditve s tradicijo (udeležba vsaj 100 tekmovalcev, najmanj 5 letna tradicija),</t>
  </si>
  <si>
    <t>- II. skupina – ostale prireditve.</t>
  </si>
  <si>
    <t>Sofinancira se do višine 50% stroškov.</t>
  </si>
  <si>
    <t>- strokovna literatura,</t>
  </si>
  <si>
    <t>- druge periodične športne publikacije,</t>
  </si>
  <si>
    <t>- občasne športne publikacije,</t>
  </si>
  <si>
    <t>- propagandna gradiva.</t>
  </si>
  <si>
    <t>druge periodične športne publikacije</t>
  </si>
  <si>
    <t>občasne športne publikacije</t>
  </si>
  <si>
    <t>propagandna gradiva</t>
  </si>
  <si>
    <t>Informacijski sistem:</t>
  </si>
  <si>
    <t>- izdelava, vpostavitev spletnih strani</t>
  </si>
  <si>
    <t>- vzdrževanje spletnih strani</t>
  </si>
  <si>
    <t>- drugo</t>
  </si>
  <si>
    <t>Založniška dejavnost:</t>
  </si>
  <si>
    <r>
      <t xml:space="preserve">V program se vključujejo otroci </t>
    </r>
    <r>
      <rPr>
        <b/>
        <sz val="10"/>
        <color indexed="10"/>
        <rFont val="Arial"/>
        <family val="2"/>
      </rPr>
      <t>od 6. do 15. leta</t>
    </r>
    <r>
      <rPr>
        <sz val="10"/>
        <rFont val="Arial"/>
        <family val="2"/>
      </rPr>
      <t>, ki imajo interes in sposobnosti, da lahko postanejo vrhunski športniki in so njihovi dosežki primerljivi z rezultati vrstnikov v mednarodnem merilu.</t>
    </r>
  </si>
  <si>
    <r>
      <t xml:space="preserve">Interesna športna vzgoja otrok in mladine </t>
    </r>
    <r>
      <rPr>
        <b/>
        <sz val="10"/>
        <color indexed="10"/>
        <rFont val="Arial"/>
        <family val="2"/>
      </rPr>
      <t>od 6. do 20. leta</t>
    </r>
    <r>
      <rPr>
        <sz val="10"/>
        <rFont val="Arial"/>
        <family val="2"/>
      </rPr>
      <t xml:space="preserve"> starosti je dejavnost mladih, ki se prostovoljno vključujejo v programe katerekoli oblike športa.</t>
    </r>
  </si>
  <si>
    <r>
      <t xml:space="preserve">Programi športne vzgoje zajemajo načrtovano vzgojo mladih športnikov </t>
    </r>
    <r>
      <rPr>
        <b/>
        <sz val="10"/>
        <color indexed="10"/>
        <rFont val="Arial"/>
        <family val="2"/>
      </rPr>
      <t>od 15. do 20. leta</t>
    </r>
    <r>
      <rPr>
        <sz val="10"/>
        <rFont val="Arial"/>
        <family val="2"/>
      </rPr>
      <t>, ki so usmerjeni v doseganje kakovostnih in vrhunskih rezultatov primerljivih z dosežki vrstnikov v mednarodnem merilu.</t>
    </r>
  </si>
  <si>
    <t>pogoj, da so registrirani</t>
  </si>
  <si>
    <r>
      <t xml:space="preserve">Predšolsko obdobje obsega čas </t>
    </r>
    <r>
      <rPr>
        <b/>
        <sz val="10"/>
        <color indexed="10"/>
        <rFont val="Arial"/>
        <family val="2"/>
      </rPr>
      <t>od otrokovega rojstva do sprejema v šolo</t>
    </r>
    <r>
      <rPr>
        <sz val="10"/>
        <rFont val="Arial"/>
        <family val="2"/>
      </rPr>
      <t>.</t>
    </r>
  </si>
  <si>
    <t>Sofinancirajo se programi interesnih dejavnosti:</t>
  </si>
  <si>
    <t>- ki niso predmet izobraževalnega procesa</t>
  </si>
  <si>
    <t>- športne dejavnosti, ki jih organizirajo športna društva in drugi izvajalci</t>
  </si>
  <si>
    <t>Športni programi, ki jih izvaja javni zavod.</t>
  </si>
  <si>
    <r>
      <t xml:space="preserve">Šoloobveznih otroci </t>
    </r>
    <r>
      <rPr>
        <b/>
        <sz val="10"/>
        <color indexed="10"/>
        <rFont val="Arial"/>
        <family val="2"/>
      </rPr>
      <t>od 6. do 15. leta</t>
    </r>
    <r>
      <rPr>
        <sz val="10"/>
        <rFont val="Arial"/>
        <family val="2"/>
      </rPr>
      <t xml:space="preserve"> starosti (prostovoljna vključenost ).</t>
    </r>
  </si>
  <si>
    <t>Nivo mednarodnega tekmovanja:</t>
  </si>
  <si>
    <t>Vodja programa:</t>
  </si>
  <si>
    <t>Strokovni naziv:</t>
  </si>
  <si>
    <t>razred</t>
  </si>
  <si>
    <t>št.</t>
  </si>
  <si>
    <t>Razred in število rangiranih:</t>
  </si>
  <si>
    <t>OBVEZNE PRILOGE:</t>
  </si>
  <si>
    <t>- seznam registriranih članov</t>
  </si>
  <si>
    <t>- seznam kategoriziranih članov</t>
  </si>
  <si>
    <t>Vodja ali izvajalec programa:</t>
  </si>
  <si>
    <t>I. skupina – cicibani, cicibanke (do 240 urni program)</t>
  </si>
  <si>
    <t>Trajanje programa (ur/leto oz. sezona):</t>
  </si>
  <si>
    <t>ČE JE VEČ SKUPIN, SKOPIRAJ LIST!</t>
  </si>
  <si>
    <t>Športna vzgoja mladine, usmerjene v kakovostni in vrhunski šport</t>
  </si>
  <si>
    <t>od 60 do 20 let</t>
  </si>
  <si>
    <t>od 6 do 15 let</t>
  </si>
  <si>
    <t>od 15 do 20 let</t>
  </si>
  <si>
    <t>1-6</t>
  </si>
  <si>
    <t>21+</t>
  </si>
  <si>
    <t>mladina</t>
  </si>
  <si>
    <t>- izjava blagajničarke o višini pobrane članarine</t>
  </si>
  <si>
    <t>naziv programa</t>
  </si>
  <si>
    <t>NAZIV PROGRAMA:</t>
  </si>
  <si>
    <t>Navedite naziv programa, ki se nahajajo v obrazcih od 1 do 5</t>
  </si>
  <si>
    <t>primer 1</t>
  </si>
  <si>
    <t>primer 2</t>
  </si>
  <si>
    <t>primer 3</t>
  </si>
  <si>
    <t>primer 4</t>
  </si>
  <si>
    <t>primer 5</t>
  </si>
  <si>
    <t>primer 6</t>
  </si>
  <si>
    <t>krožek - košarka</t>
  </si>
  <si>
    <t>krožek - namizni tenis</t>
  </si>
  <si>
    <t>košarka - veterani</t>
  </si>
  <si>
    <t>primer 7</t>
  </si>
  <si>
    <t>primer 8</t>
  </si>
  <si>
    <t>BESEDILO SE MORA UJEMATI!!!</t>
  </si>
  <si>
    <t>IME KLUBA/DRUŠTVA</t>
  </si>
  <si>
    <t>Pošta:</t>
  </si>
  <si>
    <t>Kraj:</t>
  </si>
  <si>
    <t>Ime in priimek/naslovnik:</t>
  </si>
  <si>
    <t>Pošto pošiljati na naslov</t>
  </si>
  <si>
    <t>Podatki</t>
  </si>
  <si>
    <t>Podatki o strokovnih delavcih (število dejavnih)</t>
  </si>
  <si>
    <t>Podatki o članstvu - tabela 1 (podatke vnesi na list "SEZNAM ČLANSTVA")</t>
  </si>
  <si>
    <t>Podatki o članstvu - tabela 2 (podatke vnesi na list "SEZNAM ČLANSTVA")</t>
  </si>
  <si>
    <t>Evidenca članarine</t>
  </si>
  <si>
    <t>obrazec št. 1,</t>
  </si>
  <si>
    <t>obrazec št. 2,</t>
  </si>
  <si>
    <t>obrazec št. 3,</t>
  </si>
  <si>
    <t>obrazec št. 4,</t>
  </si>
  <si>
    <t>obrazec št. 5,</t>
  </si>
  <si>
    <t>obrazec št. 6,</t>
  </si>
  <si>
    <t>obrazec št. 7,</t>
  </si>
  <si>
    <t>obrazec št. 8,</t>
  </si>
  <si>
    <t>obrazec št. 9,</t>
  </si>
  <si>
    <t>neobvezni obrazec.</t>
  </si>
  <si>
    <t>poročilo z dokazili o izpolnitvi prevzetih obveznosti v preteklem letu,</t>
  </si>
  <si>
    <r>
      <t xml:space="preserve">V stolpec </t>
    </r>
    <r>
      <rPr>
        <b/>
        <sz val="10"/>
        <rFont val="Arial"/>
        <family val="2"/>
      </rPr>
      <t>znesek na posameznika</t>
    </r>
    <r>
      <rPr>
        <sz val="10"/>
        <rFont val="Arial"/>
        <family val="2"/>
      </rPr>
      <t xml:space="preserve"> vnesite višino letne članarine.</t>
    </r>
  </si>
  <si>
    <t>Na razpolago imate 5 različnih višin članrine.</t>
  </si>
  <si>
    <r>
      <t xml:space="preserve">Te višine članarine se pojavijo v tabeli </t>
    </r>
    <r>
      <rPr>
        <b/>
        <sz val="10"/>
        <rFont val="Arial"/>
        <family val="2"/>
      </rPr>
      <t>SEZNAM ČLANSTVA</t>
    </r>
    <r>
      <rPr>
        <sz val="10"/>
        <rFont val="Arial"/>
        <family val="2"/>
      </rPr>
      <t xml:space="preserve"> na izbiro.</t>
    </r>
  </si>
  <si>
    <t>EVIDENCA ČLANARINE</t>
  </si>
  <si>
    <t>Preden izpolnjujejete tabelo seznam članstva, izpolnite to tabelo!</t>
  </si>
  <si>
    <t>Janez Novak 1</t>
  </si>
  <si>
    <t>Janez Novak 2</t>
  </si>
  <si>
    <t>Janez Novak 3</t>
  </si>
  <si>
    <t>Milena Novka 4</t>
  </si>
  <si>
    <t>Janez Novak 5</t>
  </si>
  <si>
    <t>Janez Novak 6</t>
  </si>
  <si>
    <t>Milena Novka 7</t>
  </si>
  <si>
    <t>Milena Novka 8</t>
  </si>
  <si>
    <t>Milena Novka 9</t>
  </si>
  <si>
    <t>Janez Novak 10</t>
  </si>
  <si>
    <t>Janez Novak 11</t>
  </si>
  <si>
    <t>Milena Novka 12</t>
  </si>
  <si>
    <t>Milena Novka 13</t>
  </si>
  <si>
    <t>Janez Novak 14</t>
  </si>
  <si>
    <t>Milena Novka 15</t>
  </si>
  <si>
    <t>Milena Novka 16</t>
  </si>
  <si>
    <t>Janez Novak 17</t>
  </si>
  <si>
    <t>Janez Novak 18</t>
  </si>
  <si>
    <t>Janez Novak 19</t>
  </si>
  <si>
    <t>Milena Novka 20</t>
  </si>
  <si>
    <t>Milena Novka 21</t>
  </si>
  <si>
    <t>Janez Novak 22</t>
  </si>
  <si>
    <t>Janez Novak 23</t>
  </si>
  <si>
    <t>Milena Novka 24</t>
  </si>
  <si>
    <t>Milena Novka 25</t>
  </si>
  <si>
    <t>Janez Novak 26</t>
  </si>
  <si>
    <t>Janez Novak 27</t>
  </si>
  <si>
    <t>Janez Novak 28</t>
  </si>
  <si>
    <t>Milena Novka 29</t>
  </si>
  <si>
    <t>Janez Novak 30</t>
  </si>
  <si>
    <t>Janez Novak 31</t>
  </si>
  <si>
    <t>Milena Novka 32</t>
  </si>
  <si>
    <t>Janez Novak 33</t>
  </si>
  <si>
    <t>Janez Novak 34</t>
  </si>
  <si>
    <t>Janez Novak 35</t>
  </si>
  <si>
    <t>Janez Novak 36</t>
  </si>
  <si>
    <t>Milena Novka 37</t>
  </si>
  <si>
    <t>Janez Novak 38</t>
  </si>
  <si>
    <t>Milena Novka 39</t>
  </si>
  <si>
    <t>Janez Novak 40</t>
  </si>
  <si>
    <t>Janez Novak 41</t>
  </si>
  <si>
    <t>Janez Novak 42</t>
  </si>
  <si>
    <t>Janez Novak 43</t>
  </si>
  <si>
    <t>Janez Novak 44</t>
  </si>
  <si>
    <t>Milena Novka 45</t>
  </si>
  <si>
    <t>Janez Novak 46</t>
  </si>
  <si>
    <t>Janez Novak 47</t>
  </si>
  <si>
    <t>Milena Novka 48</t>
  </si>
  <si>
    <t>Milena Novka 49</t>
  </si>
  <si>
    <t>Milena Novka 50</t>
  </si>
  <si>
    <t>Janez Novak 51</t>
  </si>
  <si>
    <t>Janez Novak 52</t>
  </si>
  <si>
    <t>Janez Novak 53</t>
  </si>
  <si>
    <t>Janez Novak 54</t>
  </si>
  <si>
    <t>Milena Novka 55</t>
  </si>
  <si>
    <t>Milena Novka 56</t>
  </si>
  <si>
    <t>Milena Novka 57</t>
  </si>
  <si>
    <t>Milena Novka 58</t>
  </si>
  <si>
    <t>Janez Novak 59</t>
  </si>
  <si>
    <t>Milena Novka 60</t>
  </si>
  <si>
    <t>Janez Novak 61</t>
  </si>
  <si>
    <t>Janez Novak 62</t>
  </si>
  <si>
    <t>Janez Novak 63</t>
  </si>
  <si>
    <t>Milena Novka 64</t>
  </si>
  <si>
    <t>Janez Novak 65</t>
  </si>
  <si>
    <t>Janez Novak 66</t>
  </si>
  <si>
    <t>Milena Novka 67</t>
  </si>
  <si>
    <t>Janez Novak 68</t>
  </si>
  <si>
    <t>Milena Novka 69</t>
  </si>
  <si>
    <t>Janez Novak 70</t>
  </si>
  <si>
    <t>Janez Novak 71</t>
  </si>
  <si>
    <t>Janez Novak 72</t>
  </si>
  <si>
    <t>Janez Novak 73</t>
  </si>
  <si>
    <t>Milena Novka 74</t>
  </si>
  <si>
    <t>Janez Novak 75</t>
  </si>
  <si>
    <t>Janez Novak 76</t>
  </si>
  <si>
    <t>Janez Novak 77</t>
  </si>
  <si>
    <t>Janez Novak 78</t>
  </si>
  <si>
    <t>Milena Novka 79</t>
  </si>
  <si>
    <t>Janez Novak 80</t>
  </si>
  <si>
    <t>Janez Novak 81</t>
  </si>
  <si>
    <t>Janez Novak 82</t>
  </si>
  <si>
    <t>Milena Novka 83</t>
  </si>
  <si>
    <t>Janez Novak 84</t>
  </si>
  <si>
    <t>Milena Novka 85</t>
  </si>
  <si>
    <t>Janez Novak 86</t>
  </si>
  <si>
    <t>Milena Novka 87</t>
  </si>
  <si>
    <t>Janez Novak 88</t>
  </si>
  <si>
    <t>Janez Novak 89</t>
  </si>
  <si>
    <t>Janez Novak 90</t>
  </si>
  <si>
    <t>Milena Novka 91</t>
  </si>
  <si>
    <t>Janez Novak 92</t>
  </si>
  <si>
    <t>Milena Novka 93</t>
  </si>
  <si>
    <t>Janez Novak 94</t>
  </si>
  <si>
    <t>Milena Novka 95</t>
  </si>
  <si>
    <t>Janez Novak 96</t>
  </si>
  <si>
    <t>Janez Novak 97</t>
  </si>
  <si>
    <t>Janez Novak 98</t>
  </si>
  <si>
    <t>Milena Novka 99</t>
  </si>
  <si>
    <t>Milena Novka 100</t>
  </si>
  <si>
    <t>Milena Novka 101</t>
  </si>
  <si>
    <t>Milena Novka 102</t>
  </si>
  <si>
    <t>Janez Novak 103</t>
  </si>
  <si>
    <t>Janez Novak 104</t>
  </si>
  <si>
    <t>Milena Novka 105</t>
  </si>
  <si>
    <t>Janez Novak 106</t>
  </si>
  <si>
    <t>Janez Novak 107</t>
  </si>
  <si>
    <t>Janez Novak 108</t>
  </si>
  <si>
    <t>Janez Novak 109</t>
  </si>
  <si>
    <t>Milena Novka 110</t>
  </si>
  <si>
    <t>Milena Novka 111</t>
  </si>
  <si>
    <t>Milena Novka 112</t>
  </si>
  <si>
    <t>Janez Novak 113</t>
  </si>
  <si>
    <t>Milena Novka 114</t>
  </si>
  <si>
    <t>Milena Novka 115</t>
  </si>
  <si>
    <t>Milena Novka 116</t>
  </si>
  <si>
    <t>Milena Novka 117</t>
  </si>
  <si>
    <t>Milena Novka 118</t>
  </si>
  <si>
    <t>Janez Novak 119</t>
  </si>
  <si>
    <t>Janez Novak 120</t>
  </si>
  <si>
    <t>Janez Novak 121</t>
  </si>
  <si>
    <t>Milena Novka 122</t>
  </si>
  <si>
    <t>Janez Novak 123</t>
  </si>
  <si>
    <t>Janez Novak 124</t>
  </si>
  <si>
    <t>Janez Novak 125</t>
  </si>
  <si>
    <t>Milena Novka 126</t>
  </si>
  <si>
    <t>Janez Novak 127</t>
  </si>
  <si>
    <t>Janez Novak 128</t>
  </si>
  <si>
    <t>Janez Novak 129</t>
  </si>
  <si>
    <t>Janez Novak 130</t>
  </si>
  <si>
    <t>Janez Novak 131</t>
  </si>
  <si>
    <t>Janez Novak 132</t>
  </si>
  <si>
    <t>Milena Novka 133</t>
  </si>
  <si>
    <t>Milena Novka 134</t>
  </si>
  <si>
    <t>Janez Novak 135</t>
  </si>
  <si>
    <t>Milena Novka 136</t>
  </si>
  <si>
    <t>Milena Novka 137</t>
  </si>
  <si>
    <t>Janez Novak 138</t>
  </si>
  <si>
    <t>Janez Novak 139</t>
  </si>
  <si>
    <t>Janez Novak 140</t>
  </si>
  <si>
    <t>Janez Novak 141</t>
  </si>
  <si>
    <t>Milena Novka 142</t>
  </si>
  <si>
    <t>Janez Novak 143</t>
  </si>
  <si>
    <t>Janez Novak 144</t>
  </si>
  <si>
    <t>Janez Novak 145</t>
  </si>
  <si>
    <t>Janez Novak 146</t>
  </si>
  <si>
    <t>Milena Novka 147</t>
  </si>
  <si>
    <t>Janez Novak 148</t>
  </si>
  <si>
    <t>Milena Novka 149</t>
  </si>
  <si>
    <t>Milena Novka 150</t>
  </si>
  <si>
    <t>Milena Novka 151</t>
  </si>
  <si>
    <t>Janez Novak 152</t>
  </si>
  <si>
    <t>Milena Novka 153</t>
  </si>
  <si>
    <t>Janez Novak 154</t>
  </si>
  <si>
    <t>Janez Novak 155</t>
  </si>
  <si>
    <t>Janez Novak 156</t>
  </si>
  <si>
    <t>Milena Novka 157</t>
  </si>
  <si>
    <t>Janez Novak 158</t>
  </si>
  <si>
    <t>Milena Novka 159</t>
  </si>
  <si>
    <t>Janez Novak 160</t>
  </si>
  <si>
    <t>Janez Novak 161</t>
  </si>
  <si>
    <t>Janez Novak 162</t>
  </si>
  <si>
    <t>Janez Novak 163</t>
  </si>
  <si>
    <t>Janez Novak 164</t>
  </si>
  <si>
    <t>Janez Novak 165</t>
  </si>
  <si>
    <t>Janez Novak 166</t>
  </si>
  <si>
    <t>Janez Novak 167</t>
  </si>
  <si>
    <t>Janez Novak 168</t>
  </si>
  <si>
    <t>Janez Novak 169</t>
  </si>
  <si>
    <t>Janez Novak 170</t>
  </si>
  <si>
    <t>Janez Novak 171</t>
  </si>
  <si>
    <t>Janez Novak 172</t>
  </si>
  <si>
    <t>Janez Novak 173</t>
  </si>
  <si>
    <t>Janez Novak 174</t>
  </si>
  <si>
    <t>Janez Novak 175</t>
  </si>
  <si>
    <t>Janez Novak 176</t>
  </si>
  <si>
    <t>Janez Novak 177</t>
  </si>
  <si>
    <t>Janez Novak 178</t>
  </si>
  <si>
    <t>Janez Novak 179</t>
  </si>
  <si>
    <t>Milena Novka 180</t>
  </si>
  <si>
    <t>Janez Novak 181</t>
  </si>
  <si>
    <t>Janez Novak 182</t>
  </si>
  <si>
    <t>Milena Novka 183</t>
  </si>
  <si>
    <t>Milena Novka 184</t>
  </si>
  <si>
    <t>Milena Novka 185</t>
  </si>
  <si>
    <t>Milena Novka 186</t>
  </si>
  <si>
    <t>Janez Novak 187</t>
  </si>
  <si>
    <t>Janez Novak 188</t>
  </si>
  <si>
    <t>Janez Novak 189</t>
  </si>
  <si>
    <t>število</t>
  </si>
  <si>
    <t>spol/skup.</t>
  </si>
  <si>
    <t>ČE JE VEČ SKUPIN, SKOPIRAJ LIST - glej primer na listu "OB 2"!</t>
  </si>
  <si>
    <t>Obrazce je potrebno izpolniti v računalniški obliki, jih natisniti in oddati v pisni obliki ter na digitalnem mediju (npr. CD) do roka podanega v razpisu.</t>
  </si>
  <si>
    <t>število - občani</t>
  </si>
  <si>
    <t>število - neobčani</t>
  </si>
  <si>
    <t>rekreacija</t>
  </si>
  <si>
    <t>delež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</si>
</sst>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\ [$€-1]"/>
    <numFmt numFmtId="177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sz val="12"/>
      <name val="Arial CE"/>
      <family val="0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37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2" fillId="38" borderId="11" xfId="0" applyFont="1" applyFill="1" applyBorder="1" applyAlignment="1">
      <alignment horizontal="center" wrapText="1"/>
    </xf>
    <xf numFmtId="0" fontId="10" fillId="39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0" fillId="40" borderId="0" xfId="0" applyFill="1" applyAlignment="1">
      <alignment horizontal="left"/>
    </xf>
    <xf numFmtId="0" fontId="2" fillId="41" borderId="12" xfId="0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 horizontal="center" wrapText="1"/>
      <protection locked="0"/>
    </xf>
    <xf numFmtId="0" fontId="2" fillId="41" borderId="11" xfId="0" applyFont="1" applyFill="1" applyBorder="1" applyAlignment="1" applyProtection="1">
      <alignment horizontal="center" wrapText="1"/>
      <protection locked="0"/>
    </xf>
    <xf numFmtId="0" fontId="2" fillId="39" borderId="13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quotePrefix="1">
      <alignment/>
    </xf>
    <xf numFmtId="0" fontId="2" fillId="41" borderId="0" xfId="0" applyFont="1" applyFill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top"/>
      <protection/>
    </xf>
    <xf numFmtId="0" fontId="2" fillId="0" borderId="0" xfId="0" applyFont="1" applyAlignment="1" quotePrefix="1">
      <alignment/>
    </xf>
    <xf numFmtId="0" fontId="19" fillId="0" borderId="0" xfId="0" applyFont="1" applyAlignment="1">
      <alignment/>
    </xf>
    <xf numFmtId="0" fontId="18" fillId="0" borderId="0" xfId="0" applyNumberFormat="1" applyFont="1" applyAlignment="1" quotePrefix="1">
      <alignment/>
    </xf>
    <xf numFmtId="0" fontId="18" fillId="0" borderId="0" xfId="0" applyFont="1" applyAlignment="1" quotePrefix="1">
      <alignment/>
    </xf>
    <xf numFmtId="0" fontId="0" fillId="0" borderId="0" xfId="0" applyAlignment="1" quotePrefix="1">
      <alignment/>
    </xf>
    <xf numFmtId="0" fontId="2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36" borderId="11" xfId="0" applyFont="1" applyFill="1" applyBorder="1" applyAlignment="1" quotePrefix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" fillId="38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top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6" borderId="11" xfId="0" applyFont="1" applyFill="1" applyBorder="1" applyAlignment="1" applyProtection="1">
      <alignment horizontal="center" vertical="top"/>
      <protection/>
    </xf>
    <xf numFmtId="0" fontId="16" fillId="0" borderId="14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2" fillId="39" borderId="11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36" borderId="13" xfId="0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2" fillId="36" borderId="14" xfId="0" applyFont="1" applyFill="1" applyBorder="1" applyAlignment="1">
      <alignment vertical="top"/>
    </xf>
    <xf numFmtId="0" fontId="2" fillId="39" borderId="13" xfId="0" applyFont="1" applyFill="1" applyBorder="1" applyAlignment="1" applyProtection="1">
      <alignment vertical="top"/>
      <protection locked="0"/>
    </xf>
    <xf numFmtId="0" fontId="2" fillId="39" borderId="15" xfId="0" applyFont="1" applyFill="1" applyBorder="1" applyAlignment="1" applyProtection="1">
      <alignment vertical="top"/>
      <protection locked="0"/>
    </xf>
    <xf numFmtId="0" fontId="2" fillId="39" borderId="14" xfId="0" applyFont="1" applyFill="1" applyBorder="1" applyAlignment="1" applyProtection="1">
      <alignment vertical="top"/>
      <protection locked="0"/>
    </xf>
    <xf numFmtId="0" fontId="0" fillId="36" borderId="16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9" borderId="11" xfId="0" applyFont="1" applyFill="1" applyBorder="1" applyAlignment="1" applyProtection="1">
      <alignment vertical="top"/>
      <protection locked="0"/>
    </xf>
    <xf numFmtId="0" fontId="2" fillId="3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vertical="top"/>
    </xf>
    <xf numFmtId="0" fontId="2" fillId="0" borderId="11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2" fillId="39" borderId="11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2" fillId="39" borderId="1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2" fillId="0" borderId="0" xfId="0" applyFont="1" applyAlignment="1" quotePrefix="1">
      <alignment horizontal="left" wrapText="1"/>
    </xf>
    <xf numFmtId="0" fontId="3" fillId="39" borderId="11" xfId="0" applyFont="1" applyFill="1" applyBorder="1" applyAlignment="1" applyProtection="1">
      <alignment/>
      <protection locked="0"/>
    </xf>
    <xf numFmtId="0" fontId="1" fillId="0" borderId="0" xfId="34" applyFont="1" applyAlignment="1" applyProtection="1" quotePrefix="1">
      <alignment horizontal="left" wrapText="1"/>
      <protection/>
    </xf>
    <xf numFmtId="0" fontId="1" fillId="0" borderId="0" xfId="34" applyAlignment="1" applyProtection="1" quotePrefix="1">
      <alignment horizontal="left" wrapText="1"/>
      <protection/>
    </xf>
    <xf numFmtId="0" fontId="1" fillId="0" borderId="0" xfId="34" applyFont="1" applyAlignment="1" applyProtection="1">
      <alignment horizontal="left" wrapText="1"/>
      <protection/>
    </xf>
    <xf numFmtId="0" fontId="1" fillId="0" borderId="0" xfId="34" applyAlignment="1" applyProtection="1">
      <alignment horizontal="left" wrapText="1"/>
      <protection/>
    </xf>
    <xf numFmtId="0" fontId="2" fillId="39" borderId="11" xfId="0" applyFont="1" applyFill="1" applyBorder="1" applyAlignment="1">
      <alignment wrapText="1"/>
    </xf>
    <xf numFmtId="0" fontId="2" fillId="41" borderId="11" xfId="0" applyFont="1" applyFill="1" applyBorder="1" applyAlignment="1">
      <alignment wrapText="1"/>
    </xf>
    <xf numFmtId="0" fontId="1" fillId="0" borderId="0" xfId="34" applyAlignment="1" applyProtection="1">
      <alignment/>
      <protection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6" borderId="23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2" fillId="36" borderId="23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9" borderId="13" xfId="0" applyFont="1" applyFill="1" applyBorder="1" applyAlignment="1" applyProtection="1">
      <alignment/>
      <protection locked="0"/>
    </xf>
    <xf numFmtId="0" fontId="3" fillId="39" borderId="15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locked="0"/>
    </xf>
    <xf numFmtId="0" fontId="2" fillId="39" borderId="13" xfId="0" applyFont="1" applyFill="1" applyBorder="1" applyAlignment="1" applyProtection="1">
      <alignment/>
      <protection locked="0"/>
    </xf>
    <xf numFmtId="0" fontId="2" fillId="39" borderId="15" xfId="0" applyFont="1" applyFill="1" applyBorder="1" applyAlignment="1" applyProtection="1">
      <alignment/>
      <protection locked="0"/>
    </xf>
    <xf numFmtId="0" fontId="2" fillId="39" borderId="14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indent="2"/>
    </xf>
    <xf numFmtId="0" fontId="2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41" borderId="11" xfId="0" applyFont="1" applyFill="1" applyBorder="1" applyAlignment="1" applyProtection="1">
      <alignment horizontal="left"/>
      <protection locked="0"/>
    </xf>
    <xf numFmtId="0" fontId="2" fillId="39" borderId="16" xfId="0" applyFont="1" applyFill="1" applyBorder="1" applyAlignment="1" applyProtection="1">
      <alignment vertical="top" wrapText="1"/>
      <protection locked="0"/>
    </xf>
    <xf numFmtId="0" fontId="2" fillId="39" borderId="17" xfId="0" applyFont="1" applyFill="1" applyBorder="1" applyAlignment="1" applyProtection="1">
      <alignment vertical="top" wrapText="1"/>
      <protection locked="0"/>
    </xf>
    <xf numFmtId="0" fontId="2" fillId="39" borderId="18" xfId="0" applyFont="1" applyFill="1" applyBorder="1" applyAlignment="1" applyProtection="1">
      <alignment vertical="top" wrapText="1"/>
      <protection locked="0"/>
    </xf>
    <xf numFmtId="0" fontId="2" fillId="39" borderId="10" xfId="0" applyFont="1" applyFill="1" applyBorder="1" applyAlignment="1" applyProtection="1">
      <alignment vertical="top" wrapText="1"/>
      <protection locked="0"/>
    </xf>
    <xf numFmtId="0" fontId="2" fillId="39" borderId="0" xfId="0" applyFont="1" applyFill="1" applyBorder="1" applyAlignment="1" applyProtection="1">
      <alignment vertical="top" wrapText="1"/>
      <protection locked="0"/>
    </xf>
    <xf numFmtId="0" fontId="2" fillId="39" borderId="24" xfId="0" applyFont="1" applyFill="1" applyBorder="1" applyAlignment="1" applyProtection="1">
      <alignment vertical="top" wrapText="1"/>
      <protection locked="0"/>
    </xf>
    <xf numFmtId="0" fontId="2" fillId="39" borderId="19" xfId="0" applyFont="1" applyFill="1" applyBorder="1" applyAlignment="1" applyProtection="1">
      <alignment vertical="top" wrapText="1"/>
      <protection locked="0"/>
    </xf>
    <xf numFmtId="0" fontId="2" fillId="39" borderId="20" xfId="0" applyFont="1" applyFill="1" applyBorder="1" applyAlignment="1" applyProtection="1">
      <alignment vertical="top" wrapText="1"/>
      <protection locked="0"/>
    </xf>
    <xf numFmtId="0" fontId="2" fillId="39" borderId="21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6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36" borderId="11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9" fontId="2" fillId="0" borderId="11" xfId="0" applyNumberFormat="1" applyFont="1" applyFill="1" applyBorder="1" applyAlignment="1" applyProtection="1" quotePrefix="1">
      <alignment horizontal="center" vertical="top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39" borderId="11" xfId="0" applyFont="1" applyFill="1" applyBorder="1" applyAlignment="1" applyProtection="1">
      <alignment horizontal="left" vertical="top" wrapText="1"/>
      <protection locked="0"/>
    </xf>
    <xf numFmtId="0" fontId="2" fillId="39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right" vertical="top" wrapText="1"/>
    </xf>
    <xf numFmtId="14" fontId="2" fillId="39" borderId="11" xfId="0" applyNumberFormat="1" applyFont="1" applyFill="1" applyBorder="1" applyAlignment="1" applyProtection="1">
      <alignment horizontal="left" vertical="top" wrapText="1"/>
      <protection locked="0"/>
    </xf>
    <xf numFmtId="0" fontId="2" fillId="41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39" borderId="16" xfId="0" applyFont="1" applyFill="1" applyBorder="1" applyAlignment="1" applyProtection="1">
      <alignment horizontal="left" vertical="top" wrapText="1"/>
      <protection locked="0"/>
    </xf>
    <xf numFmtId="0" fontId="2" fillId="39" borderId="17" xfId="0" applyFont="1" applyFill="1" applyBorder="1" applyAlignment="1" applyProtection="1">
      <alignment horizontal="left" vertical="top" wrapText="1"/>
      <protection locked="0"/>
    </xf>
    <xf numFmtId="0" fontId="2" fillId="39" borderId="18" xfId="0" applyFont="1" applyFill="1" applyBorder="1" applyAlignment="1" applyProtection="1">
      <alignment horizontal="left" vertical="top" wrapText="1"/>
      <protection locked="0"/>
    </xf>
    <xf numFmtId="0" fontId="2" fillId="39" borderId="10" xfId="0" applyFont="1" applyFill="1" applyBorder="1" applyAlignment="1" applyProtection="1">
      <alignment horizontal="left" vertical="top" wrapText="1"/>
      <protection locked="0"/>
    </xf>
    <xf numFmtId="0" fontId="2" fillId="39" borderId="0" xfId="0" applyFont="1" applyFill="1" applyBorder="1" applyAlignment="1" applyProtection="1">
      <alignment horizontal="left" vertical="top" wrapText="1"/>
      <protection locked="0"/>
    </xf>
    <xf numFmtId="0" fontId="2" fillId="39" borderId="24" xfId="0" applyFont="1" applyFill="1" applyBorder="1" applyAlignment="1" applyProtection="1">
      <alignment horizontal="left" vertical="top" wrapText="1"/>
      <protection locked="0"/>
    </xf>
    <xf numFmtId="0" fontId="2" fillId="39" borderId="19" xfId="0" applyFont="1" applyFill="1" applyBorder="1" applyAlignment="1" applyProtection="1">
      <alignment horizontal="left" vertical="top" wrapText="1"/>
      <protection locked="0"/>
    </xf>
    <xf numFmtId="0" fontId="2" fillId="39" borderId="20" xfId="0" applyFont="1" applyFill="1" applyBorder="1" applyAlignment="1" applyProtection="1">
      <alignment horizontal="left" vertical="top" wrapText="1"/>
      <protection locked="0"/>
    </xf>
    <xf numFmtId="0" fontId="2" fillId="39" borderId="21" xfId="0" applyFont="1" applyFill="1" applyBorder="1" applyAlignment="1" applyProtection="1">
      <alignment horizontal="left" vertical="top" wrapText="1"/>
      <protection locked="0"/>
    </xf>
    <xf numFmtId="0" fontId="2" fillId="39" borderId="11" xfId="0" applyFont="1" applyFill="1" applyBorder="1" applyAlignment="1" applyProtection="1">
      <alignment vertical="top" wrapText="1"/>
      <protection locked="0"/>
    </xf>
    <xf numFmtId="176" fontId="2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2" fillId="41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1</xdr:row>
      <xdr:rowOff>76200</xdr:rowOff>
    </xdr:from>
    <xdr:to>
      <xdr:col>30</xdr:col>
      <xdr:colOff>200025</xdr:colOff>
      <xdr:row>10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2262" b="671"/>
        <a:stretch>
          <a:fillRect/>
        </a:stretch>
      </xdr:blipFill>
      <xdr:spPr>
        <a:xfrm>
          <a:off x="9734550" y="276225"/>
          <a:ext cx="16097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30</xdr:col>
      <xdr:colOff>352425</xdr:colOff>
      <xdr:row>1</xdr:row>
      <xdr:rowOff>47625</xdr:rowOff>
    </xdr:from>
    <xdr:to>
      <xdr:col>36</xdr:col>
      <xdr:colOff>66675</xdr:colOff>
      <xdr:row>14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rcRect t="433" r="1879" b="1443"/>
        <a:stretch>
          <a:fillRect/>
        </a:stretch>
      </xdr:blipFill>
      <xdr:spPr>
        <a:xfrm>
          <a:off x="11496675" y="247650"/>
          <a:ext cx="1943100" cy="2209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19050</xdr:colOff>
      <xdr:row>1</xdr:row>
      <xdr:rowOff>76200</xdr:rowOff>
    </xdr:from>
    <xdr:to>
      <xdr:col>25</xdr:col>
      <xdr:colOff>361950</xdr:colOff>
      <xdr:row>7</xdr:row>
      <xdr:rowOff>133350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76225"/>
          <a:ext cx="2200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showGridLines="0"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F4" sqref="F4:S4"/>
    </sheetView>
  </sheetViews>
  <sheetFormatPr defaultColWidth="4.625" defaultRowHeight="12.75"/>
  <cols>
    <col min="1" max="16384" width="4.625" style="4" customWidth="1"/>
  </cols>
  <sheetData>
    <row r="1" spans="1:19" s="20" customFormat="1" ht="15.75">
      <c r="A1" s="122" t="s">
        <v>185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2.75">
      <c r="A3" s="5" t="s">
        <v>377</v>
      </c>
    </row>
    <row r="4" spans="1:19" ht="12.75">
      <c r="A4" s="121" t="s">
        <v>50</v>
      </c>
      <c r="B4" s="121"/>
      <c r="C4" s="121"/>
      <c r="D4" s="121"/>
      <c r="E4" s="121"/>
      <c r="F4" s="140" t="s">
        <v>372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0" ht="12.75">
      <c r="A5" s="121" t="s">
        <v>53</v>
      </c>
      <c r="B5" s="121"/>
      <c r="C5" s="121"/>
      <c r="D5" s="121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23"/>
    </row>
    <row r="6" spans="1:19" ht="12.75">
      <c r="A6" s="121" t="s">
        <v>199</v>
      </c>
      <c r="B6" s="121"/>
      <c r="C6" s="121"/>
      <c r="D6" s="121"/>
      <c r="E6" s="12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19" ht="12.75">
      <c r="A7" s="121" t="s">
        <v>54</v>
      </c>
      <c r="B7" s="121"/>
      <c r="C7" s="121"/>
      <c r="D7" s="121"/>
      <c r="E7" s="12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2.75">
      <c r="A8" s="121" t="s">
        <v>55</v>
      </c>
      <c r="B8" s="121"/>
      <c r="C8" s="121"/>
      <c r="D8" s="121"/>
      <c r="E8" s="12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2.75">
      <c r="A9" s="121" t="s">
        <v>0</v>
      </c>
      <c r="B9" s="121"/>
      <c r="C9" s="121"/>
      <c r="D9" s="121"/>
      <c r="E9" s="12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2.75">
      <c r="A10" s="121" t="s">
        <v>51</v>
      </c>
      <c r="B10" s="121"/>
      <c r="C10" s="121"/>
      <c r="D10" s="121"/>
      <c r="E10" s="12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2.75">
      <c r="A11" s="121" t="s">
        <v>52</v>
      </c>
      <c r="B11" s="121"/>
      <c r="C11" s="121"/>
      <c r="D11" s="121"/>
      <c r="E11" s="12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5" ht="15" customHeight="1">
      <c r="A12" s="121" t="s">
        <v>1</v>
      </c>
      <c r="B12" s="121"/>
      <c r="C12" s="121"/>
      <c r="D12" s="121"/>
      <c r="E12" s="121"/>
      <c r="F12" s="43" t="s">
        <v>117</v>
      </c>
      <c r="G12" s="15"/>
      <c r="H12" s="6"/>
      <c r="I12" s="6"/>
      <c r="J12" s="6"/>
      <c r="K12" s="6"/>
      <c r="L12" s="6"/>
      <c r="M12" s="6"/>
      <c r="N12" s="6"/>
      <c r="O12" s="6"/>
    </row>
    <row r="13" spans="1:19" ht="12.75">
      <c r="A13" s="121" t="s">
        <v>103</v>
      </c>
      <c r="B13" s="121"/>
      <c r="C13" s="121"/>
      <c r="D13" s="121"/>
      <c r="E13" s="12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2.75">
      <c r="A14" s="121" t="s">
        <v>104</v>
      </c>
      <c r="B14" s="121"/>
      <c r="C14" s="121"/>
      <c r="D14" s="121"/>
      <c r="E14" s="12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6" spans="1:15" ht="12.75">
      <c r="A16" s="132" t="s">
        <v>376</v>
      </c>
      <c r="B16" s="133"/>
      <c r="C16" s="133"/>
      <c r="D16" s="133"/>
      <c r="E16" s="134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9" ht="12.75">
      <c r="A17" s="129" t="s">
        <v>375</v>
      </c>
      <c r="B17" s="129"/>
      <c r="C17" s="129"/>
      <c r="D17" s="129"/>
      <c r="E17" s="12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ht="12.75">
      <c r="A18" s="129" t="s">
        <v>374</v>
      </c>
      <c r="B18" s="129"/>
      <c r="C18" s="129"/>
      <c r="D18" s="129"/>
      <c r="E18" s="12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12.75">
      <c r="A19" s="129" t="s">
        <v>373</v>
      </c>
      <c r="B19" s="129"/>
      <c r="C19" s="129"/>
      <c r="D19" s="129"/>
      <c r="E19" s="12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1" spans="1:19" ht="12.75">
      <c r="A21" s="130" t="s">
        <v>186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12.75">
      <c r="A22" s="109" t="s">
        <v>3</v>
      </c>
      <c r="B22" s="110"/>
      <c r="C22" s="110"/>
      <c r="D22" s="110"/>
      <c r="E22" s="111"/>
      <c r="F22" s="109" t="s">
        <v>4</v>
      </c>
      <c r="G22" s="110"/>
      <c r="H22" s="110"/>
      <c r="I22" s="110"/>
      <c r="J22" s="111"/>
      <c r="K22" s="128" t="s">
        <v>5</v>
      </c>
      <c r="L22" s="128"/>
      <c r="M22" s="128"/>
      <c r="N22" s="128"/>
      <c r="O22" s="128"/>
      <c r="P22" s="128" t="s">
        <v>165</v>
      </c>
      <c r="Q22" s="128"/>
      <c r="R22" s="128"/>
      <c r="S22" s="128"/>
    </row>
    <row r="23" spans="1:19" ht="12.75">
      <c r="A23" s="112"/>
      <c r="B23" s="113"/>
      <c r="C23" s="113"/>
      <c r="D23" s="113"/>
      <c r="E23" s="114"/>
      <c r="F23" s="112"/>
      <c r="G23" s="113"/>
      <c r="H23" s="113"/>
      <c r="I23" s="113"/>
      <c r="J23" s="114"/>
      <c r="K23" s="124"/>
      <c r="L23" s="124"/>
      <c r="M23" s="124"/>
      <c r="N23" s="124"/>
      <c r="O23" s="124"/>
      <c r="P23" s="124"/>
      <c r="Q23" s="124"/>
      <c r="R23" s="124"/>
      <c r="S23" s="124"/>
    </row>
    <row r="24" spans="1:19" ht="12.75">
      <c r="A24" s="112"/>
      <c r="B24" s="113"/>
      <c r="C24" s="113"/>
      <c r="D24" s="113"/>
      <c r="E24" s="114"/>
      <c r="F24" s="112"/>
      <c r="G24" s="113"/>
      <c r="H24" s="113"/>
      <c r="I24" s="113"/>
      <c r="J24" s="11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 ht="12.75">
      <c r="A25" s="112"/>
      <c r="B25" s="113"/>
      <c r="C25" s="113"/>
      <c r="D25" s="113"/>
      <c r="E25" s="114"/>
      <c r="F25" s="112"/>
      <c r="G25" s="113"/>
      <c r="H25" s="113"/>
      <c r="I25" s="113"/>
      <c r="J25" s="11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1:19" ht="12.75">
      <c r="A26" s="112"/>
      <c r="B26" s="113"/>
      <c r="C26" s="113"/>
      <c r="D26" s="113"/>
      <c r="E26" s="114"/>
      <c r="F26" s="112"/>
      <c r="G26" s="113"/>
      <c r="H26" s="113"/>
      <c r="I26" s="113"/>
      <c r="J26" s="11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 ht="12.75">
      <c r="A27" s="112"/>
      <c r="B27" s="113"/>
      <c r="C27" s="113"/>
      <c r="D27" s="113"/>
      <c r="E27" s="114"/>
      <c r="F27" s="112"/>
      <c r="G27" s="113"/>
      <c r="H27" s="113"/>
      <c r="I27" s="113"/>
      <c r="J27" s="11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 ht="12.75">
      <c r="A28" s="112"/>
      <c r="B28" s="113"/>
      <c r="C28" s="113"/>
      <c r="D28" s="113"/>
      <c r="E28" s="114"/>
      <c r="F28" s="112"/>
      <c r="G28" s="113"/>
      <c r="H28" s="113"/>
      <c r="I28" s="113"/>
      <c r="J28" s="11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ht="12.75">
      <c r="A29" s="112"/>
      <c r="B29" s="113"/>
      <c r="C29" s="113"/>
      <c r="D29" s="113"/>
      <c r="E29" s="114"/>
      <c r="F29" s="112"/>
      <c r="G29" s="113"/>
      <c r="H29" s="113"/>
      <c r="I29" s="113"/>
      <c r="J29" s="11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 ht="12.75">
      <c r="A30" s="112"/>
      <c r="B30" s="113"/>
      <c r="C30" s="113"/>
      <c r="D30" s="113"/>
      <c r="E30" s="114"/>
      <c r="F30" s="112"/>
      <c r="G30" s="113"/>
      <c r="H30" s="113"/>
      <c r="I30" s="113"/>
      <c r="J30" s="11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ht="12.75">
      <c r="A31" s="112"/>
      <c r="B31" s="113"/>
      <c r="C31" s="113"/>
      <c r="D31" s="113"/>
      <c r="E31" s="114"/>
      <c r="F31" s="112"/>
      <c r="G31" s="113"/>
      <c r="H31" s="113"/>
      <c r="I31" s="113"/>
      <c r="J31" s="114"/>
      <c r="K31" s="124"/>
      <c r="L31" s="124"/>
      <c r="M31" s="124"/>
      <c r="N31" s="124"/>
      <c r="O31" s="124"/>
      <c r="P31" s="124"/>
      <c r="Q31" s="124"/>
      <c r="R31" s="124"/>
      <c r="S31" s="124"/>
    </row>
    <row r="32" ht="12.75">
      <c r="A32" s="5"/>
    </row>
    <row r="33" ht="12.75">
      <c r="A33" s="5" t="s">
        <v>378</v>
      </c>
    </row>
    <row r="34" spans="1:18" ht="12.75">
      <c r="A34" s="84" t="s">
        <v>6</v>
      </c>
      <c r="B34" s="84"/>
      <c r="C34" s="84"/>
      <c r="D34" s="84"/>
      <c r="E34" s="84"/>
      <c r="F34" s="84"/>
      <c r="G34" s="125" t="s">
        <v>7</v>
      </c>
      <c r="H34" s="125"/>
      <c r="I34" s="125"/>
      <c r="J34" s="125" t="s">
        <v>8</v>
      </c>
      <c r="K34" s="125"/>
      <c r="L34" s="125"/>
      <c r="M34" s="125" t="s">
        <v>9</v>
      </c>
      <c r="N34" s="125"/>
      <c r="O34" s="125"/>
      <c r="P34" s="127" t="s">
        <v>10</v>
      </c>
      <c r="Q34" s="127"/>
      <c r="R34" s="127"/>
    </row>
    <row r="35" spans="1:18" ht="12.75">
      <c r="A35" s="121" t="s">
        <v>11</v>
      </c>
      <c r="B35" s="121"/>
      <c r="C35" s="121"/>
      <c r="D35" s="121"/>
      <c r="E35" s="121"/>
      <c r="F35" s="121"/>
      <c r="G35" s="82"/>
      <c r="H35" s="82"/>
      <c r="I35" s="82"/>
      <c r="J35" s="82"/>
      <c r="K35" s="82"/>
      <c r="L35" s="82"/>
      <c r="M35" s="82"/>
      <c r="N35" s="82"/>
      <c r="O35" s="82"/>
      <c r="P35" s="83">
        <f>IF(SUM(G35:O35)=0,"",SUM(G35:O35))</f>
      </c>
      <c r="Q35" s="83"/>
      <c r="R35" s="83"/>
    </row>
    <row r="36" spans="1:18" ht="12.75">
      <c r="A36" s="121" t="s">
        <v>12</v>
      </c>
      <c r="B36" s="121"/>
      <c r="C36" s="121"/>
      <c r="D36" s="121"/>
      <c r="E36" s="121"/>
      <c r="F36" s="121"/>
      <c r="G36" s="82"/>
      <c r="H36" s="82"/>
      <c r="I36" s="82"/>
      <c r="J36" s="82"/>
      <c r="K36" s="82"/>
      <c r="L36" s="82"/>
      <c r="M36" s="82"/>
      <c r="N36" s="82"/>
      <c r="O36" s="82"/>
      <c r="P36" s="83">
        <f aca="true" t="shared" si="0" ref="P36:P45">IF(SUM(G36:O36)=0,"",SUM(G36:O36))</f>
      </c>
      <c r="Q36" s="83"/>
      <c r="R36" s="83"/>
    </row>
    <row r="37" spans="1:18" ht="12.75">
      <c r="A37" s="121" t="s">
        <v>13</v>
      </c>
      <c r="B37" s="121"/>
      <c r="C37" s="121"/>
      <c r="D37" s="121"/>
      <c r="E37" s="121"/>
      <c r="F37" s="121"/>
      <c r="G37" s="82"/>
      <c r="H37" s="82"/>
      <c r="I37" s="82"/>
      <c r="J37" s="82"/>
      <c r="K37" s="82"/>
      <c r="L37" s="82"/>
      <c r="M37" s="82"/>
      <c r="N37" s="82"/>
      <c r="O37" s="82"/>
      <c r="P37" s="83">
        <f t="shared" si="0"/>
      </c>
      <c r="Q37" s="83"/>
      <c r="R37" s="83"/>
    </row>
    <row r="38" spans="1:18" ht="12.75">
      <c r="A38" s="121" t="s">
        <v>14</v>
      </c>
      <c r="B38" s="121"/>
      <c r="C38" s="121"/>
      <c r="D38" s="121"/>
      <c r="E38" s="121"/>
      <c r="F38" s="121"/>
      <c r="G38" s="82"/>
      <c r="H38" s="82"/>
      <c r="I38" s="82"/>
      <c r="J38" s="82"/>
      <c r="K38" s="82"/>
      <c r="L38" s="82"/>
      <c r="M38" s="82"/>
      <c r="N38" s="82"/>
      <c r="O38" s="82"/>
      <c r="P38" s="83">
        <f t="shared" si="0"/>
      </c>
      <c r="Q38" s="83"/>
      <c r="R38" s="83"/>
    </row>
    <row r="39" spans="1:18" ht="12.75">
      <c r="A39" s="121" t="s">
        <v>15</v>
      </c>
      <c r="B39" s="121"/>
      <c r="C39" s="121"/>
      <c r="D39" s="121"/>
      <c r="E39" s="121"/>
      <c r="F39" s="121"/>
      <c r="G39" s="82"/>
      <c r="H39" s="82"/>
      <c r="I39" s="82"/>
      <c r="J39" s="82"/>
      <c r="K39" s="82"/>
      <c r="L39" s="82"/>
      <c r="M39" s="82"/>
      <c r="N39" s="82"/>
      <c r="O39" s="82"/>
      <c r="P39" s="83">
        <f t="shared" si="0"/>
      </c>
      <c r="Q39" s="83"/>
      <c r="R39" s="83"/>
    </row>
    <row r="40" spans="1:18" ht="12.75">
      <c r="A40" s="121" t="s">
        <v>16</v>
      </c>
      <c r="B40" s="121"/>
      <c r="C40" s="121"/>
      <c r="D40" s="121"/>
      <c r="E40" s="121"/>
      <c r="F40" s="121"/>
      <c r="G40" s="82"/>
      <c r="H40" s="82"/>
      <c r="I40" s="82"/>
      <c r="J40" s="82"/>
      <c r="K40" s="82"/>
      <c r="L40" s="82"/>
      <c r="M40" s="82"/>
      <c r="N40" s="82"/>
      <c r="O40" s="82"/>
      <c r="P40" s="83">
        <f t="shared" si="0"/>
      </c>
      <c r="Q40" s="83"/>
      <c r="R40" s="83"/>
    </row>
    <row r="41" spans="1:18" ht="12.75">
      <c r="A41" s="121" t="s">
        <v>17</v>
      </c>
      <c r="B41" s="121"/>
      <c r="C41" s="121"/>
      <c r="D41" s="121"/>
      <c r="E41" s="121"/>
      <c r="F41" s="121"/>
      <c r="G41" s="82"/>
      <c r="H41" s="82"/>
      <c r="I41" s="82"/>
      <c r="J41" s="82"/>
      <c r="K41" s="82"/>
      <c r="L41" s="82"/>
      <c r="M41" s="82"/>
      <c r="N41" s="82"/>
      <c r="O41" s="82"/>
      <c r="P41" s="83">
        <f t="shared" si="0"/>
      </c>
      <c r="Q41" s="83"/>
      <c r="R41" s="83"/>
    </row>
    <row r="42" spans="1:18" ht="12.75">
      <c r="A42" s="121" t="s">
        <v>18</v>
      </c>
      <c r="B42" s="121"/>
      <c r="C42" s="121"/>
      <c r="D42" s="121"/>
      <c r="E42" s="121"/>
      <c r="F42" s="121"/>
      <c r="G42" s="82"/>
      <c r="H42" s="82"/>
      <c r="I42" s="82"/>
      <c r="J42" s="82"/>
      <c r="K42" s="82"/>
      <c r="L42" s="82"/>
      <c r="M42" s="82"/>
      <c r="N42" s="82"/>
      <c r="O42" s="82"/>
      <c r="P42" s="83">
        <f t="shared" si="0"/>
      </c>
      <c r="Q42" s="83"/>
      <c r="R42" s="83"/>
    </row>
    <row r="43" spans="1:18" ht="12.75">
      <c r="A43" s="121" t="s">
        <v>19</v>
      </c>
      <c r="B43" s="121"/>
      <c r="C43" s="121"/>
      <c r="D43" s="121"/>
      <c r="E43" s="121"/>
      <c r="F43" s="121"/>
      <c r="G43" s="82"/>
      <c r="H43" s="82"/>
      <c r="I43" s="82"/>
      <c r="J43" s="82"/>
      <c r="K43" s="82"/>
      <c r="L43" s="82"/>
      <c r="M43" s="82"/>
      <c r="N43" s="82"/>
      <c r="O43" s="82"/>
      <c r="P43" s="83">
        <f t="shared" si="0"/>
      </c>
      <c r="Q43" s="83"/>
      <c r="R43" s="83"/>
    </row>
    <row r="44" spans="1:18" ht="12.75">
      <c r="A44" s="121" t="s">
        <v>20</v>
      </c>
      <c r="B44" s="121"/>
      <c r="C44" s="121"/>
      <c r="D44" s="121"/>
      <c r="E44" s="121"/>
      <c r="F44" s="121"/>
      <c r="G44" s="82"/>
      <c r="H44" s="82"/>
      <c r="I44" s="82"/>
      <c r="J44" s="82"/>
      <c r="K44" s="82"/>
      <c r="L44" s="82"/>
      <c r="M44" s="82"/>
      <c r="N44" s="82"/>
      <c r="O44" s="82"/>
      <c r="P44" s="83">
        <f t="shared" si="0"/>
      </c>
      <c r="Q44" s="83"/>
      <c r="R44" s="83"/>
    </row>
    <row r="45" spans="1:18" ht="12.75">
      <c r="A45" s="121" t="s">
        <v>21</v>
      </c>
      <c r="B45" s="121"/>
      <c r="C45" s="121"/>
      <c r="D45" s="121"/>
      <c r="E45" s="121"/>
      <c r="F45" s="121"/>
      <c r="G45" s="82"/>
      <c r="H45" s="82"/>
      <c r="I45" s="82"/>
      <c r="J45" s="82"/>
      <c r="K45" s="82"/>
      <c r="L45" s="82"/>
      <c r="M45" s="82"/>
      <c r="N45" s="82"/>
      <c r="O45" s="82"/>
      <c r="P45" s="83">
        <f t="shared" si="0"/>
      </c>
      <c r="Q45" s="83"/>
      <c r="R45" s="83"/>
    </row>
    <row r="46" spans="1:18" ht="12.75">
      <c r="A46" s="126" t="s">
        <v>10</v>
      </c>
      <c r="B46" s="126"/>
      <c r="C46" s="126"/>
      <c r="D46" s="126"/>
      <c r="E46" s="126"/>
      <c r="F46" s="126"/>
      <c r="G46" s="88">
        <f>IF(SUM(G35:I45)=0,"",SUM(G35:I45))</f>
      </c>
      <c r="H46" s="88"/>
      <c r="I46" s="88"/>
      <c r="J46" s="88">
        <f>IF(SUM(J35:L45)=0,"",SUM(J35:L45))</f>
      </c>
      <c r="K46" s="88"/>
      <c r="L46" s="88"/>
      <c r="M46" s="88">
        <f>IF(SUM(M35:O45)=0,"",SUM(M35:O45))</f>
      </c>
      <c r="N46" s="88"/>
      <c r="O46" s="88"/>
      <c r="P46" s="88">
        <f>IF(SUM(P35:R45)=0,"",SUM(P35:R45))</f>
      </c>
      <c r="Q46" s="88"/>
      <c r="R46" s="88"/>
    </row>
    <row r="48" spans="1:19" ht="12.75">
      <c r="A48" s="130" t="s">
        <v>379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spans="1:19" ht="12.75">
      <c r="A49" s="84" t="s">
        <v>221</v>
      </c>
      <c r="B49" s="84"/>
      <c r="C49" s="84"/>
      <c r="D49" s="84"/>
      <c r="E49" s="84"/>
      <c r="F49" s="84"/>
      <c r="G49" s="84"/>
      <c r="H49" s="125" t="s">
        <v>24</v>
      </c>
      <c r="I49" s="125"/>
      <c r="J49" s="125" t="s">
        <v>25</v>
      </c>
      <c r="K49" s="125"/>
      <c r="L49" s="125" t="s">
        <v>26</v>
      </c>
      <c r="M49" s="125"/>
      <c r="N49" s="125" t="s">
        <v>27</v>
      </c>
      <c r="O49" s="125"/>
      <c r="P49" s="125" t="s">
        <v>28</v>
      </c>
      <c r="Q49" s="125"/>
      <c r="R49" s="125" t="s">
        <v>29</v>
      </c>
      <c r="S49" s="125"/>
    </row>
    <row r="50" spans="1:19" ht="12.75" hidden="1">
      <c r="A50" s="84" t="s">
        <v>222</v>
      </c>
      <c r="B50" s="84"/>
      <c r="C50" s="84"/>
      <c r="D50" s="84"/>
      <c r="E50" s="84"/>
      <c r="F50" s="84"/>
      <c r="G50" s="84"/>
      <c r="H50" s="31">
        <v>1</v>
      </c>
      <c r="I50" s="31">
        <v>1</v>
      </c>
      <c r="J50" s="31">
        <v>2</v>
      </c>
      <c r="K50" s="31">
        <v>2</v>
      </c>
      <c r="L50" s="31">
        <v>3</v>
      </c>
      <c r="M50" s="31">
        <v>3</v>
      </c>
      <c r="N50" s="31">
        <v>4</v>
      </c>
      <c r="O50" s="31">
        <v>4</v>
      </c>
      <c r="P50" s="31">
        <v>5</v>
      </c>
      <c r="Q50" s="31">
        <v>5</v>
      </c>
      <c r="R50" s="31">
        <v>6</v>
      </c>
      <c r="S50" s="31">
        <v>6</v>
      </c>
    </row>
    <row r="51" spans="1:19" ht="12.75">
      <c r="A51" s="84" t="s">
        <v>223</v>
      </c>
      <c r="B51" s="84"/>
      <c r="C51" s="84"/>
      <c r="D51" s="84"/>
      <c r="E51" s="84"/>
      <c r="F51" s="84"/>
      <c r="G51" s="84"/>
      <c r="H51" s="31" t="s">
        <v>22</v>
      </c>
      <c r="I51" s="31" t="s">
        <v>23</v>
      </c>
      <c r="J51" s="31" t="s">
        <v>22</v>
      </c>
      <c r="K51" s="31" t="s">
        <v>23</v>
      </c>
      <c r="L51" s="31" t="s">
        <v>22</v>
      </c>
      <c r="M51" s="31" t="s">
        <v>23</v>
      </c>
      <c r="N51" s="31" t="s">
        <v>22</v>
      </c>
      <c r="O51" s="31" t="s">
        <v>23</v>
      </c>
      <c r="P51" s="31" t="s">
        <v>22</v>
      </c>
      <c r="Q51" s="31" t="s">
        <v>23</v>
      </c>
      <c r="R51" s="31" t="s">
        <v>22</v>
      </c>
      <c r="S51" s="31" t="s">
        <v>23</v>
      </c>
    </row>
    <row r="52" spans="1:19" ht="12.75">
      <c r="A52" s="85" t="s">
        <v>30</v>
      </c>
      <c r="B52" s="86"/>
      <c r="C52" s="86"/>
      <c r="D52" s="86"/>
      <c r="E52" s="86"/>
      <c r="F52" s="86"/>
      <c r="G52" s="52" t="s">
        <v>215</v>
      </c>
      <c r="H52" s="33">
        <f>IF(COUNTIF(seznam_članstva,H$50&amp;$G52&amp;H$51)=0,"",COUNTIF(seznam_članstva,H$50&amp;$G52&amp;H$51))</f>
      </c>
      <c r="I52" s="33">
        <f aca="true" t="shared" si="1" ref="H52:S54">IF(COUNTIF(seznam_članstva,I$50&amp;$G52&amp;I$51)=0,"",COUNTIF(seznam_članstva,I$50&amp;$G52&amp;I$51))</f>
        <v>1</v>
      </c>
      <c r="J52" s="33">
        <f t="shared" si="1"/>
        <v>2</v>
      </c>
      <c r="K52" s="33">
        <f t="shared" si="1"/>
      </c>
      <c r="L52" s="33">
        <f t="shared" si="1"/>
        <v>2</v>
      </c>
      <c r="M52" s="33">
        <f t="shared" si="1"/>
        <v>3</v>
      </c>
      <c r="N52" s="33">
        <f t="shared" si="1"/>
        <v>3</v>
      </c>
      <c r="O52" s="33">
        <f t="shared" si="1"/>
      </c>
      <c r="P52" s="33">
        <f t="shared" si="1"/>
        <v>2</v>
      </c>
      <c r="Q52" s="33">
        <f t="shared" si="1"/>
        <v>2</v>
      </c>
      <c r="R52" s="33">
        <f t="shared" si="1"/>
      </c>
      <c r="S52" s="33">
        <f t="shared" si="1"/>
      </c>
    </row>
    <row r="53" spans="1:19" ht="12.75">
      <c r="A53" s="85" t="s">
        <v>31</v>
      </c>
      <c r="B53" s="86"/>
      <c r="C53" s="86"/>
      <c r="D53" s="86"/>
      <c r="E53" s="86"/>
      <c r="F53" s="86"/>
      <c r="G53" s="52" t="s">
        <v>216</v>
      </c>
      <c r="H53" s="33">
        <f t="shared" si="1"/>
        <v>6</v>
      </c>
      <c r="I53" s="33">
        <f t="shared" si="1"/>
        <v>2</v>
      </c>
      <c r="J53" s="33">
        <f t="shared" si="1"/>
        <v>16</v>
      </c>
      <c r="K53" s="33">
        <f t="shared" si="1"/>
        <v>8</v>
      </c>
      <c r="L53" s="33">
        <f t="shared" si="1"/>
        <v>6</v>
      </c>
      <c r="M53" s="33">
        <f t="shared" si="1"/>
        <v>2</v>
      </c>
      <c r="N53" s="33">
        <f t="shared" si="1"/>
        <v>23</v>
      </c>
      <c r="O53" s="33">
        <f t="shared" si="1"/>
        <v>17</v>
      </c>
      <c r="P53" s="33">
        <f t="shared" si="1"/>
        <v>46</v>
      </c>
      <c r="Q53" s="33">
        <f t="shared" si="1"/>
        <v>26</v>
      </c>
      <c r="R53" s="33">
        <f t="shared" si="1"/>
        <v>14</v>
      </c>
      <c r="S53" s="33">
        <f t="shared" si="1"/>
        <v>6</v>
      </c>
    </row>
    <row r="54" spans="1:19" ht="12.75">
      <c r="A54" s="85" t="s">
        <v>105</v>
      </c>
      <c r="B54" s="86"/>
      <c r="C54" s="86"/>
      <c r="D54" s="86"/>
      <c r="E54" s="86"/>
      <c r="F54" s="86"/>
      <c r="G54" s="52" t="s">
        <v>217</v>
      </c>
      <c r="H54" s="33">
        <f t="shared" si="1"/>
      </c>
      <c r="I54" s="33">
        <f t="shared" si="1"/>
      </c>
      <c r="J54" s="33">
        <f t="shared" si="1"/>
      </c>
      <c r="K54" s="33">
        <f t="shared" si="1"/>
      </c>
      <c r="L54" s="33">
        <f t="shared" si="1"/>
      </c>
      <c r="M54" s="33">
        <f t="shared" si="1"/>
      </c>
      <c r="N54" s="33">
        <f t="shared" si="1"/>
        <v>1</v>
      </c>
      <c r="O54" s="33">
        <f t="shared" si="1"/>
      </c>
      <c r="P54" s="33">
        <f t="shared" si="1"/>
      </c>
      <c r="Q54" s="33">
        <f t="shared" si="1"/>
        <v>1</v>
      </c>
      <c r="R54" s="33">
        <f t="shared" si="1"/>
      </c>
      <c r="S54" s="33">
        <f t="shared" si="1"/>
      </c>
    </row>
    <row r="55" spans="1:19" ht="12.75">
      <c r="A55" s="107" t="s">
        <v>10</v>
      </c>
      <c r="B55" s="108"/>
      <c r="C55" s="108"/>
      <c r="D55" s="108"/>
      <c r="E55" s="108"/>
      <c r="F55" s="108"/>
      <c r="G55" s="51"/>
      <c r="H55" s="88">
        <f>IF(SUM(H52:I54)=0,"",SUM(H52:I54))</f>
        <v>9</v>
      </c>
      <c r="I55" s="88"/>
      <c r="J55" s="88">
        <f>IF(SUM(J52:K54)=0,"",SUM(J52:K54))</f>
        <v>26</v>
      </c>
      <c r="K55" s="88"/>
      <c r="L55" s="88">
        <f>IF(SUM(L52:M54)=0,"",SUM(L52:M54))</f>
        <v>13</v>
      </c>
      <c r="M55" s="88"/>
      <c r="N55" s="88">
        <f>IF(SUM(N52:O54)=0,"",SUM(N52:O54))</f>
        <v>44</v>
      </c>
      <c r="O55" s="88"/>
      <c r="P55" s="88">
        <f>IF(SUM(P52:Q54)=0,"",SUM(P52:Q54))</f>
        <v>77</v>
      </c>
      <c r="Q55" s="88"/>
      <c r="R55" s="88">
        <f>IF(SUM(R52:S54)=0,"",SUM(R52:S54))</f>
        <v>20</v>
      </c>
      <c r="S55" s="88"/>
    </row>
    <row r="56" ht="12.75">
      <c r="F56" s="37"/>
    </row>
    <row r="57" spans="1:6" ht="12.75">
      <c r="A57" s="5" t="s">
        <v>380</v>
      </c>
      <c r="F57" s="37"/>
    </row>
    <row r="58" spans="1:17" ht="15.75" customHeight="1">
      <c r="A58" s="84" t="s">
        <v>221</v>
      </c>
      <c r="B58" s="84"/>
      <c r="C58" s="84"/>
      <c r="D58" s="84"/>
      <c r="E58" s="84"/>
      <c r="F58" s="84"/>
      <c r="G58" s="84"/>
      <c r="H58" s="125" t="s">
        <v>25</v>
      </c>
      <c r="I58" s="125"/>
      <c r="J58" s="125" t="s">
        <v>26</v>
      </c>
      <c r="K58" s="125"/>
      <c r="L58" s="125" t="s">
        <v>32</v>
      </c>
      <c r="M58" s="125"/>
      <c r="N58" s="125" t="s">
        <v>33</v>
      </c>
      <c r="O58" s="125"/>
      <c r="P58" s="125" t="s">
        <v>34</v>
      </c>
      <c r="Q58" s="125"/>
    </row>
    <row r="59" spans="1:17" ht="15.75" customHeight="1" hidden="1">
      <c r="A59" s="84" t="s">
        <v>222</v>
      </c>
      <c r="B59" s="84"/>
      <c r="C59" s="84"/>
      <c r="D59" s="84"/>
      <c r="E59" s="84"/>
      <c r="F59" s="84"/>
      <c r="G59" s="84"/>
      <c r="H59" s="31">
        <v>1</v>
      </c>
      <c r="I59" s="31">
        <v>1</v>
      </c>
      <c r="J59" s="31">
        <v>2</v>
      </c>
      <c r="K59" s="31">
        <v>2</v>
      </c>
      <c r="L59" s="31">
        <v>3</v>
      </c>
      <c r="M59" s="31">
        <v>3</v>
      </c>
      <c r="N59" s="31">
        <v>4</v>
      </c>
      <c r="O59" s="31">
        <v>4</v>
      </c>
      <c r="P59" s="31">
        <v>5</v>
      </c>
      <c r="Q59" s="31">
        <v>5</v>
      </c>
    </row>
    <row r="60" spans="1:17" ht="12.75">
      <c r="A60" s="84" t="s">
        <v>223</v>
      </c>
      <c r="B60" s="84"/>
      <c r="C60" s="84"/>
      <c r="D60" s="84"/>
      <c r="E60" s="84"/>
      <c r="F60" s="84"/>
      <c r="G60" s="84"/>
      <c r="H60" s="31" t="s">
        <v>22</v>
      </c>
      <c r="I60" s="31" t="s">
        <v>23</v>
      </c>
      <c r="J60" s="31" t="s">
        <v>22</v>
      </c>
      <c r="K60" s="31" t="s">
        <v>23</v>
      </c>
      <c r="L60" s="31" t="s">
        <v>22</v>
      </c>
      <c r="M60" s="31" t="s">
        <v>23</v>
      </c>
      <c r="N60" s="31" t="s">
        <v>22</v>
      </c>
      <c r="O60" s="31" t="s">
        <v>23</v>
      </c>
      <c r="P60" s="31" t="s">
        <v>22</v>
      </c>
      <c r="Q60" s="31" t="s">
        <v>23</v>
      </c>
    </row>
    <row r="61" spans="1:17" ht="12.75">
      <c r="A61" s="85" t="s">
        <v>30</v>
      </c>
      <c r="B61" s="86"/>
      <c r="C61" s="86"/>
      <c r="D61" s="86"/>
      <c r="E61" s="86"/>
      <c r="F61" s="86"/>
      <c r="G61" s="52" t="s">
        <v>218</v>
      </c>
      <c r="H61" s="33">
        <f aca="true" t="shared" si="2" ref="H61:Q63">IF(COUNTIF(seznam_članstva,H$59&amp;$G61&amp;H$60)=0,"",COUNTIF(seznam_članstva,H$59&amp;$G61&amp;H$60))</f>
        <v>2</v>
      </c>
      <c r="I61" s="33">
        <f t="shared" si="2"/>
        <v>1</v>
      </c>
      <c r="J61" s="33">
        <f t="shared" si="2"/>
        <v>2</v>
      </c>
      <c r="K61" s="33">
        <f t="shared" si="2"/>
        <v>3</v>
      </c>
      <c r="L61" s="33">
        <f t="shared" si="2"/>
        <v>1</v>
      </c>
      <c r="M61" s="33">
        <f t="shared" si="2"/>
      </c>
      <c r="N61" s="33">
        <f t="shared" si="2"/>
        <v>4</v>
      </c>
      <c r="O61" s="33">
        <f t="shared" si="2"/>
        <v>1</v>
      </c>
      <c r="P61" s="33">
        <f t="shared" si="2"/>
      </c>
      <c r="Q61" s="33">
        <f t="shared" si="2"/>
        <v>1</v>
      </c>
    </row>
    <row r="62" spans="1:17" ht="12.75">
      <c r="A62" s="85" t="s">
        <v>31</v>
      </c>
      <c r="B62" s="86"/>
      <c r="C62" s="86"/>
      <c r="D62" s="86"/>
      <c r="E62" s="86"/>
      <c r="F62" s="86"/>
      <c r="G62" s="52" t="s">
        <v>219</v>
      </c>
      <c r="H62" s="33">
        <f t="shared" si="2"/>
        <v>22</v>
      </c>
      <c r="I62" s="33">
        <f t="shared" si="2"/>
        <v>10</v>
      </c>
      <c r="J62" s="33">
        <f t="shared" si="2"/>
        <v>6</v>
      </c>
      <c r="K62" s="33">
        <f t="shared" si="2"/>
        <v>2</v>
      </c>
      <c r="L62" s="33">
        <f t="shared" si="2"/>
        <v>21</v>
      </c>
      <c r="M62" s="33">
        <f t="shared" si="2"/>
        <v>15</v>
      </c>
      <c r="N62" s="33">
        <f t="shared" si="2"/>
        <v>28</v>
      </c>
      <c r="O62" s="33">
        <f t="shared" si="2"/>
        <v>25</v>
      </c>
      <c r="P62" s="33">
        <f t="shared" si="2"/>
        <v>34</v>
      </c>
      <c r="Q62" s="33">
        <f t="shared" si="2"/>
        <v>9</v>
      </c>
    </row>
    <row r="63" spans="1:17" ht="12.75">
      <c r="A63" s="85" t="s">
        <v>105</v>
      </c>
      <c r="B63" s="86"/>
      <c r="C63" s="86"/>
      <c r="D63" s="86"/>
      <c r="E63" s="86"/>
      <c r="F63" s="86"/>
      <c r="G63" s="52" t="s">
        <v>220</v>
      </c>
      <c r="H63" s="33">
        <f t="shared" si="2"/>
      </c>
      <c r="I63" s="33">
        <f t="shared" si="2"/>
      </c>
      <c r="J63" s="33">
        <f t="shared" si="2"/>
      </c>
      <c r="K63" s="33">
        <f t="shared" si="2"/>
      </c>
      <c r="L63" s="33">
        <f t="shared" si="2"/>
        <v>1</v>
      </c>
      <c r="M63" s="33">
        <f t="shared" si="2"/>
      </c>
      <c r="N63" s="33">
        <f t="shared" si="2"/>
      </c>
      <c r="O63" s="33">
        <f t="shared" si="2"/>
        <v>1</v>
      </c>
      <c r="P63" s="33">
        <f t="shared" si="2"/>
      </c>
      <c r="Q63" s="33">
        <f t="shared" si="2"/>
      </c>
    </row>
    <row r="64" spans="1:17" ht="12.75">
      <c r="A64" s="107" t="s">
        <v>10</v>
      </c>
      <c r="B64" s="108"/>
      <c r="C64" s="108"/>
      <c r="D64" s="108"/>
      <c r="E64" s="108"/>
      <c r="F64" s="108"/>
      <c r="G64" s="51"/>
      <c r="H64" s="88">
        <f>IF(SUM(H61:I63)=0,"",SUM(H61:I63))</f>
        <v>35</v>
      </c>
      <c r="I64" s="88"/>
      <c r="J64" s="88">
        <f>IF(SUM(J61:K63)=0,"",SUM(J61:K63))</f>
        <v>13</v>
      </c>
      <c r="K64" s="88"/>
      <c r="L64" s="88">
        <f>IF(SUM(L61:M63)=0,"",SUM(L61:M63))</f>
        <v>38</v>
      </c>
      <c r="M64" s="88"/>
      <c r="N64" s="88">
        <f>IF(SUM(N61:O63)=0,"",SUM(N61:O63))</f>
        <v>59</v>
      </c>
      <c r="O64" s="88"/>
      <c r="P64" s="88">
        <f>IF(SUM(P61:Q63)=0,"",SUM(P61:Q63))</f>
        <v>44</v>
      </c>
      <c r="Q64" s="88"/>
    </row>
    <row r="66" ht="12.75">
      <c r="A66" s="36" t="s">
        <v>381</v>
      </c>
    </row>
    <row r="67" spans="1:21" ht="12.75">
      <c r="A67" s="95" t="s">
        <v>233</v>
      </c>
      <c r="B67" s="96"/>
      <c r="C67" s="96"/>
      <c r="D67" s="96"/>
      <c r="E67" s="97"/>
      <c r="F67" s="101" t="s">
        <v>204</v>
      </c>
      <c r="G67" s="102"/>
      <c r="H67" s="103"/>
      <c r="I67" s="115" t="s">
        <v>203</v>
      </c>
      <c r="J67" s="116"/>
      <c r="K67" s="117"/>
      <c r="L67" s="101" t="s">
        <v>10</v>
      </c>
      <c r="M67" s="102"/>
      <c r="N67" s="103"/>
      <c r="U67" s="23" t="s">
        <v>396</v>
      </c>
    </row>
    <row r="68" spans="1:21" ht="12.75">
      <c r="A68" s="98"/>
      <c r="B68" s="99"/>
      <c r="C68" s="99"/>
      <c r="D68" s="99"/>
      <c r="E68" s="100"/>
      <c r="F68" s="104"/>
      <c r="G68" s="105"/>
      <c r="H68" s="106"/>
      <c r="I68" s="118"/>
      <c r="J68" s="119"/>
      <c r="K68" s="120"/>
      <c r="L68" s="104"/>
      <c r="M68" s="105"/>
      <c r="N68" s="106"/>
      <c r="U68" s="4" t="s">
        <v>393</v>
      </c>
    </row>
    <row r="69" spans="1:21" ht="12.75">
      <c r="A69" s="81" t="s">
        <v>200</v>
      </c>
      <c r="B69" s="81"/>
      <c r="C69" s="81"/>
      <c r="D69" s="81"/>
      <c r="E69" s="81"/>
      <c r="F69" s="87">
        <f>IF(COUNTIF(seznam_članarina,I69)=0,"",COUNTIF(seznam_članarina,I69))</f>
        <v>15</v>
      </c>
      <c r="G69" s="87"/>
      <c r="H69" s="87"/>
      <c r="I69" s="82">
        <v>15</v>
      </c>
      <c r="J69" s="82"/>
      <c r="K69" s="82"/>
      <c r="L69" s="83">
        <f>IF(F69="","",F69*I69)</f>
        <v>225</v>
      </c>
      <c r="M69" s="83"/>
      <c r="N69" s="83"/>
      <c r="U69" s="4" t="s">
        <v>394</v>
      </c>
    </row>
    <row r="70" spans="1:21" ht="12.75">
      <c r="A70" s="81" t="s">
        <v>232</v>
      </c>
      <c r="B70" s="81"/>
      <c r="C70" s="81"/>
      <c r="D70" s="81"/>
      <c r="E70" s="81"/>
      <c r="F70" s="87">
        <f>IF(COUNTIF(seznam_članarina,I70)=0,"",COUNTIF(seznam_članarina,I70))</f>
        <v>139</v>
      </c>
      <c r="G70" s="87"/>
      <c r="H70" s="87"/>
      <c r="I70" s="82">
        <v>12</v>
      </c>
      <c r="J70" s="82"/>
      <c r="K70" s="82"/>
      <c r="L70" s="83">
        <f>IF(F70="","",F70*I70)</f>
        <v>1668</v>
      </c>
      <c r="M70" s="83"/>
      <c r="N70" s="83"/>
      <c r="U70" s="4" t="s">
        <v>395</v>
      </c>
    </row>
    <row r="71" spans="1:21" ht="12.75">
      <c r="A71" s="81" t="s">
        <v>201</v>
      </c>
      <c r="B71" s="81"/>
      <c r="C71" s="81"/>
      <c r="D71" s="81"/>
      <c r="E71" s="81"/>
      <c r="F71" s="87">
        <f>IF(COUNTIF(seznam_članarina,I71)=0,"",COUNTIF(seznam_članarina,I71))</f>
        <v>1</v>
      </c>
      <c r="G71" s="87"/>
      <c r="H71" s="87"/>
      <c r="I71" s="82">
        <v>10</v>
      </c>
      <c r="J71" s="82"/>
      <c r="K71" s="82"/>
      <c r="L71" s="83">
        <f>IF(F71="","",F71*I71)</f>
        <v>10</v>
      </c>
      <c r="M71" s="83"/>
      <c r="N71" s="83"/>
      <c r="U71" s="23" t="s">
        <v>397</v>
      </c>
    </row>
    <row r="72" spans="1:14" ht="12.75">
      <c r="A72" s="81" t="s">
        <v>202</v>
      </c>
      <c r="B72" s="81"/>
      <c r="C72" s="81"/>
      <c r="D72" s="81"/>
      <c r="E72" s="81"/>
      <c r="F72" s="87">
        <f>IF(COUNTIF(seznam_članarina,I72)=0,"",COUNTIF(seznam_članarina,I72))</f>
        <v>34</v>
      </c>
      <c r="G72" s="87"/>
      <c r="H72" s="87"/>
      <c r="I72" s="82">
        <v>8</v>
      </c>
      <c r="J72" s="82"/>
      <c r="K72" s="82"/>
      <c r="L72" s="83">
        <f>IF(F72="","",F72*I72)</f>
        <v>272</v>
      </c>
      <c r="M72" s="83"/>
      <c r="N72" s="83"/>
    </row>
    <row r="73" spans="1:14" ht="12.75">
      <c r="A73" s="81"/>
      <c r="B73" s="81"/>
      <c r="C73" s="81"/>
      <c r="D73" s="81"/>
      <c r="E73" s="81"/>
      <c r="F73" s="87">
        <f>IF(COUNTIF(seznam_članarina,I73)=0,"",COUNTIF(seznam_članarina,I73))</f>
      </c>
      <c r="G73" s="87"/>
      <c r="H73" s="87"/>
      <c r="I73" s="82"/>
      <c r="J73" s="82"/>
      <c r="K73" s="82"/>
      <c r="L73" s="83">
        <f>IF(F73="","",F73*I73)</f>
      </c>
      <c r="M73" s="83"/>
      <c r="N73" s="83"/>
    </row>
    <row r="74" spans="1:14" ht="12.75">
      <c r="A74" s="89" t="s">
        <v>205</v>
      </c>
      <c r="B74" s="90"/>
      <c r="C74" s="90"/>
      <c r="D74" s="90"/>
      <c r="E74" s="91"/>
      <c r="F74" s="92">
        <f>SUM(F69:H73)</f>
        <v>189</v>
      </c>
      <c r="G74" s="93"/>
      <c r="H74" s="94"/>
      <c r="I74" s="89"/>
      <c r="J74" s="90"/>
      <c r="K74" s="91"/>
      <c r="L74" s="88">
        <f>SUM(L69:N73)</f>
        <v>2175</v>
      </c>
      <c r="M74" s="88"/>
      <c r="N74" s="88"/>
    </row>
    <row r="76" ht="12.75">
      <c r="A76" s="35" t="s">
        <v>164</v>
      </c>
    </row>
    <row r="77" spans="2:3" ht="12.75">
      <c r="B77" s="49" t="s">
        <v>117</v>
      </c>
      <c r="C77" s="4" t="s">
        <v>382</v>
      </c>
    </row>
    <row r="78" spans="2:3" ht="12.75">
      <c r="B78" s="49" t="s">
        <v>117</v>
      </c>
      <c r="C78" s="4" t="s">
        <v>383</v>
      </c>
    </row>
    <row r="79" spans="2:3" ht="12.75">
      <c r="B79" s="49" t="s">
        <v>117</v>
      </c>
      <c r="C79" s="4" t="s">
        <v>384</v>
      </c>
    </row>
    <row r="80" spans="2:3" ht="12.75">
      <c r="B80" s="49" t="s">
        <v>117</v>
      </c>
      <c r="C80" s="4" t="s">
        <v>385</v>
      </c>
    </row>
    <row r="81" spans="2:3" ht="12.75">
      <c r="B81" s="49" t="s">
        <v>117</v>
      </c>
      <c r="C81" s="4" t="s">
        <v>386</v>
      </c>
    </row>
    <row r="82" spans="2:3" ht="12.75">
      <c r="B82" s="49" t="s">
        <v>118</v>
      </c>
      <c r="C82" s="4" t="s">
        <v>387</v>
      </c>
    </row>
    <row r="83" spans="2:3" ht="12.75">
      <c r="B83" s="49" t="s">
        <v>117</v>
      </c>
      <c r="C83" s="4" t="s">
        <v>388</v>
      </c>
    </row>
    <row r="84" spans="2:3" ht="12.75">
      <c r="B84" s="49" t="s">
        <v>117</v>
      </c>
      <c r="C84" s="4" t="s">
        <v>389</v>
      </c>
    </row>
    <row r="85" spans="2:3" ht="12.75">
      <c r="B85" s="49" t="s">
        <v>117</v>
      </c>
      <c r="C85" s="4" t="s">
        <v>390</v>
      </c>
    </row>
    <row r="86" spans="2:3" ht="12.75">
      <c r="B86" s="49" t="s">
        <v>117</v>
      </c>
      <c r="C86" s="4" t="s">
        <v>391</v>
      </c>
    </row>
    <row r="88" ht="12.75">
      <c r="A88" s="5" t="s">
        <v>163</v>
      </c>
    </row>
    <row r="89" spans="1:3" ht="12.75">
      <c r="A89" s="2"/>
      <c r="B89" s="49" t="s">
        <v>117</v>
      </c>
      <c r="C89" s="4" t="s">
        <v>35</v>
      </c>
    </row>
    <row r="90" spans="1:3" ht="12.75">
      <c r="A90" s="2"/>
      <c r="B90" s="49" t="s">
        <v>117</v>
      </c>
      <c r="C90" s="4" t="s">
        <v>36</v>
      </c>
    </row>
    <row r="91" spans="1:3" ht="12.75">
      <c r="A91" s="2"/>
      <c r="B91" s="49" t="s">
        <v>117</v>
      </c>
      <c r="C91" s="4" t="s">
        <v>37</v>
      </c>
    </row>
    <row r="92" spans="1:3" ht="12.75">
      <c r="A92" s="2"/>
      <c r="B92" s="49" t="s">
        <v>117</v>
      </c>
      <c r="C92" s="4" t="s">
        <v>38</v>
      </c>
    </row>
    <row r="93" spans="1:3" ht="12.75">
      <c r="A93" s="2"/>
      <c r="B93" s="49" t="s">
        <v>117</v>
      </c>
      <c r="C93" s="4" t="s">
        <v>39</v>
      </c>
    </row>
    <row r="94" spans="1:3" ht="12.75">
      <c r="A94" s="2"/>
      <c r="B94" s="49" t="s">
        <v>117</v>
      </c>
      <c r="C94" s="4" t="s">
        <v>392</v>
      </c>
    </row>
    <row r="95" spans="1:3" ht="12.75">
      <c r="A95" s="2"/>
      <c r="B95" s="49" t="s">
        <v>117</v>
      </c>
      <c r="C95" s="4" t="s">
        <v>40</v>
      </c>
    </row>
    <row r="96" ht="12.75">
      <c r="A96" s="5"/>
    </row>
    <row r="97" ht="12.75">
      <c r="A97" s="5" t="s">
        <v>168</v>
      </c>
    </row>
    <row r="98" spans="2:3" ht="12.75">
      <c r="B98" s="49" t="s">
        <v>117</v>
      </c>
      <c r="C98" s="4" t="s">
        <v>119</v>
      </c>
    </row>
    <row r="101" spans="1:19" ht="12.75">
      <c r="A101" s="123" t="s">
        <v>41</v>
      </c>
      <c r="B101" s="123"/>
      <c r="C101" s="123"/>
      <c r="D101" s="123"/>
      <c r="E101" s="123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ht="12.75">
      <c r="A102" s="123" t="s">
        <v>42</v>
      </c>
      <c r="B102" s="123"/>
      <c r="C102" s="123"/>
      <c r="D102" s="123"/>
      <c r="E102" s="123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6" spans="3:16" ht="12.75">
      <c r="C106" s="151" t="s">
        <v>166</v>
      </c>
      <c r="D106" s="151"/>
      <c r="E106" s="151"/>
      <c r="F106" s="151"/>
      <c r="M106" s="151" t="s">
        <v>43</v>
      </c>
      <c r="N106" s="151"/>
      <c r="O106" s="151"/>
      <c r="P106" s="151"/>
    </row>
    <row r="107" spans="1:16" ht="12.75">
      <c r="A107" s="6"/>
      <c r="C107" s="152"/>
      <c r="D107" s="152"/>
      <c r="E107" s="152"/>
      <c r="F107" s="152"/>
      <c r="M107" s="152"/>
      <c r="N107" s="152"/>
      <c r="O107" s="152"/>
      <c r="P107" s="152"/>
    </row>
    <row r="108" spans="1:16" ht="12.75">
      <c r="A108" s="6"/>
      <c r="C108" s="150"/>
      <c r="D108" s="150"/>
      <c r="E108" s="150"/>
      <c r="F108" s="150"/>
      <c r="M108" s="152"/>
      <c r="N108" s="152"/>
      <c r="O108" s="152"/>
      <c r="P108" s="152"/>
    </row>
    <row r="109" spans="1:16" ht="12.75">
      <c r="A109" s="6"/>
      <c r="M109" s="152"/>
      <c r="N109" s="152"/>
      <c r="O109" s="152"/>
      <c r="P109" s="152"/>
    </row>
    <row r="110" spans="1:16" ht="12.75">
      <c r="A110" s="6"/>
      <c r="M110" s="152"/>
      <c r="N110" s="152"/>
      <c r="O110" s="152"/>
      <c r="P110" s="152"/>
    </row>
    <row r="111" spans="1:16" ht="12.75">
      <c r="A111" s="6"/>
      <c r="M111" s="152"/>
      <c r="N111" s="152"/>
      <c r="O111" s="152"/>
      <c r="P111" s="152"/>
    </row>
    <row r="112" spans="1:16" ht="12.75">
      <c r="A112" s="6"/>
      <c r="M112" s="152"/>
      <c r="N112" s="152"/>
      <c r="O112" s="152"/>
      <c r="P112" s="152"/>
    </row>
    <row r="113" spans="1:16" ht="12.75">
      <c r="A113" s="6"/>
      <c r="M113" s="152"/>
      <c r="N113" s="152"/>
      <c r="O113" s="152"/>
      <c r="P113" s="152"/>
    </row>
    <row r="114" spans="1:19" ht="15.75">
      <c r="A114" s="135" t="s">
        <v>184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1:19" ht="12.7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1:19" ht="12.75">
      <c r="A116" s="138" t="s">
        <v>44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</row>
    <row r="117" spans="1:19" ht="12.7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1:19" ht="12.75">
      <c r="A118" s="11"/>
      <c r="B118" s="145"/>
      <c r="C118" s="145"/>
      <c r="D118" s="148" t="s">
        <v>162</v>
      </c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1:19" ht="12.75">
      <c r="A119" s="11"/>
      <c r="B119" s="146"/>
      <c r="C119" s="146"/>
      <c r="D119" s="148" t="s">
        <v>183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ht="12.75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</row>
    <row r="121" spans="1:19" ht="12.75">
      <c r="A121" s="138" t="s">
        <v>45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</row>
    <row r="122" spans="1:19" ht="12.75">
      <c r="A122" s="139" t="s">
        <v>169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1:19" ht="12.75">
      <c r="A123" s="139" t="s">
        <v>170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1:19" ht="12.75">
      <c r="A124" s="138" t="s">
        <v>2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</row>
    <row r="125" spans="1:19" ht="12.75">
      <c r="A125" s="139" t="s">
        <v>171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1:19" ht="12.75">
      <c r="A126" s="139" t="s">
        <v>172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1:19" ht="12.75">
      <c r="A127" s="138" t="s">
        <v>46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</row>
    <row r="128" spans="1:19" ht="12.75">
      <c r="A128" s="139" t="s">
        <v>173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1:19" ht="12.75">
      <c r="A129" s="138" t="s">
        <v>47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</row>
    <row r="130" spans="1:19" ht="12.75">
      <c r="A130" s="139" t="s">
        <v>174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1:19" ht="13.5" customHeight="1">
      <c r="A131" s="138" t="s">
        <v>48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</row>
    <row r="132" spans="1:19" ht="12.75">
      <c r="A132" s="139" t="s">
        <v>175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1:19" ht="39" customHeight="1">
      <c r="A133" s="139" t="s">
        <v>128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1:19" ht="12.75" customHeight="1">
      <c r="A134" s="141" t="s">
        <v>130</v>
      </c>
      <c r="B134" s="142"/>
      <c r="C134" s="142"/>
      <c r="D134" s="142"/>
      <c r="E134" s="142"/>
      <c r="F134" s="142"/>
      <c r="G134" s="143" t="s">
        <v>129</v>
      </c>
      <c r="H134" s="144"/>
      <c r="I134" s="144"/>
      <c r="J134" s="144"/>
      <c r="K134" s="144"/>
      <c r="L134" s="144"/>
      <c r="M134" s="142"/>
      <c r="N134" s="142"/>
      <c r="O134" s="142"/>
      <c r="P134" s="142"/>
      <c r="Q134" s="142"/>
      <c r="R134" s="142"/>
      <c r="S134" s="142"/>
    </row>
    <row r="135" spans="1:19" ht="12.75">
      <c r="A135" s="139" t="s">
        <v>176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1:19" ht="12.75">
      <c r="A136" s="139" t="s">
        <v>177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1:19" ht="12.75">
      <c r="A137" s="139" t="s">
        <v>178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1:19" ht="25.5" customHeight="1">
      <c r="A138" s="139" t="s">
        <v>179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1:19" ht="25.5" customHeight="1">
      <c r="A139" s="139" t="s">
        <v>180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1:19" ht="25.5" customHeight="1">
      <c r="A140" s="139" t="s">
        <v>181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1:19" ht="25.5" customHeight="1">
      <c r="A141" s="139" t="s">
        <v>182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1:19" ht="12.75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</row>
    <row r="143" spans="1:19" ht="27" customHeight="1">
      <c r="A143" s="136" t="s">
        <v>590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</row>
    <row r="144" spans="1:19" ht="12.7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</row>
    <row r="145" spans="1:19" ht="12.75">
      <c r="A145" s="136" t="s">
        <v>49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1:19" ht="12.7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</row>
    <row r="147" spans="1:19" ht="12.75">
      <c r="A147" s="138" t="s">
        <v>226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</row>
  </sheetData>
  <sheetProtection password="DC1F" sheet="1" objects="1" scenarios="1" selectLockedCells="1"/>
  <mergeCells count="247">
    <mergeCell ref="A139:S139"/>
    <mergeCell ref="A143:S143"/>
    <mergeCell ref="A102:E102"/>
    <mergeCell ref="C108:F108"/>
    <mergeCell ref="C106:F106"/>
    <mergeCell ref="C107:F107"/>
    <mergeCell ref="M107:P113"/>
    <mergeCell ref="M106:P106"/>
    <mergeCell ref="A142:S142"/>
    <mergeCell ref="A131:S131"/>
    <mergeCell ref="A144:S144"/>
    <mergeCell ref="M134:S134"/>
    <mergeCell ref="A120:S120"/>
    <mergeCell ref="D118:S118"/>
    <mergeCell ref="D119:S119"/>
    <mergeCell ref="A136:S136"/>
    <mergeCell ref="A137:S137"/>
    <mergeCell ref="A138:S138"/>
    <mergeCell ref="A140:S140"/>
    <mergeCell ref="A141:S141"/>
    <mergeCell ref="F18:S18"/>
    <mergeCell ref="F19:S19"/>
    <mergeCell ref="A134:F134"/>
    <mergeCell ref="G134:L134"/>
    <mergeCell ref="B118:C118"/>
    <mergeCell ref="B119:C119"/>
    <mergeCell ref="G34:I34"/>
    <mergeCell ref="G35:I35"/>
    <mergeCell ref="G36:I36"/>
    <mergeCell ref="G37:I37"/>
    <mergeCell ref="A146:S146"/>
    <mergeCell ref="A147:S147"/>
    <mergeCell ref="F4:S4"/>
    <mergeCell ref="F5:S5"/>
    <mergeCell ref="F7:S7"/>
    <mergeCell ref="F8:S8"/>
    <mergeCell ref="F9:S9"/>
    <mergeCell ref="F10:S10"/>
    <mergeCell ref="A145:S145"/>
    <mergeCell ref="A132:S132"/>
    <mergeCell ref="A125:S125"/>
    <mergeCell ref="A126:S126"/>
    <mergeCell ref="A133:S133"/>
    <mergeCell ref="A135:S135"/>
    <mergeCell ref="A127:S127"/>
    <mergeCell ref="A128:S128"/>
    <mergeCell ref="A129:S129"/>
    <mergeCell ref="A130:S130"/>
    <mergeCell ref="A116:S116"/>
    <mergeCell ref="A117:S117"/>
    <mergeCell ref="A121:S121"/>
    <mergeCell ref="A122:S122"/>
    <mergeCell ref="A123:S123"/>
    <mergeCell ref="A124:S124"/>
    <mergeCell ref="A114:S114"/>
    <mergeCell ref="A115:S115"/>
    <mergeCell ref="P49:Q49"/>
    <mergeCell ref="R49:S49"/>
    <mergeCell ref="P58:Q58"/>
    <mergeCell ref="H58:I58"/>
    <mergeCell ref="J58:K58"/>
    <mergeCell ref="L58:M58"/>
    <mergeCell ref="F101:S101"/>
    <mergeCell ref="F102:S102"/>
    <mergeCell ref="P64:Q64"/>
    <mergeCell ref="H64:I64"/>
    <mergeCell ref="J64:K64"/>
    <mergeCell ref="L64:M64"/>
    <mergeCell ref="J38:L38"/>
    <mergeCell ref="J39:L39"/>
    <mergeCell ref="J40:L40"/>
    <mergeCell ref="J41:L41"/>
    <mergeCell ref="G38:I38"/>
    <mergeCell ref="G41:I41"/>
    <mergeCell ref="N58:O58"/>
    <mergeCell ref="M44:O44"/>
    <mergeCell ref="M45:O45"/>
    <mergeCell ref="M46:O46"/>
    <mergeCell ref="M43:O43"/>
    <mergeCell ref="A48:S48"/>
    <mergeCell ref="G44:I44"/>
    <mergeCell ref="G45:I45"/>
    <mergeCell ref="H55:I55"/>
    <mergeCell ref="J55:K55"/>
    <mergeCell ref="M37:O37"/>
    <mergeCell ref="M38:O38"/>
    <mergeCell ref="F11:S11"/>
    <mergeCell ref="J43:L43"/>
    <mergeCell ref="J44:L44"/>
    <mergeCell ref="J45:L45"/>
    <mergeCell ref="M34:O34"/>
    <mergeCell ref="M35:O35"/>
    <mergeCell ref="M36:O36"/>
    <mergeCell ref="M40:O40"/>
    <mergeCell ref="L55:M55"/>
    <mergeCell ref="N55:O55"/>
    <mergeCell ref="P55:Q55"/>
    <mergeCell ref="R55:S55"/>
    <mergeCell ref="A4:E4"/>
    <mergeCell ref="A5:E5"/>
    <mergeCell ref="A7:E7"/>
    <mergeCell ref="A8:E8"/>
    <mergeCell ref="F13:S13"/>
    <mergeCell ref="F14:S14"/>
    <mergeCell ref="A13:E13"/>
    <mergeCell ref="A14:E14"/>
    <mergeCell ref="F6:S6"/>
    <mergeCell ref="A16:E16"/>
    <mergeCell ref="A6:E6"/>
    <mergeCell ref="A9:E9"/>
    <mergeCell ref="A10:E10"/>
    <mergeCell ref="A11:E11"/>
    <mergeCell ref="A12:E12"/>
    <mergeCell ref="A17:E17"/>
    <mergeCell ref="A18:E18"/>
    <mergeCell ref="A19:E19"/>
    <mergeCell ref="P26:S26"/>
    <mergeCell ref="A22:E22"/>
    <mergeCell ref="A23:E23"/>
    <mergeCell ref="A24:E24"/>
    <mergeCell ref="A25:E25"/>
    <mergeCell ref="A21:S21"/>
    <mergeCell ref="F26:J26"/>
    <mergeCell ref="P27:S27"/>
    <mergeCell ref="P28:S28"/>
    <mergeCell ref="P29:S29"/>
    <mergeCell ref="P22:S22"/>
    <mergeCell ref="P23:S23"/>
    <mergeCell ref="P24:S24"/>
    <mergeCell ref="P25:S25"/>
    <mergeCell ref="K22:O22"/>
    <mergeCell ref="K23:O23"/>
    <mergeCell ref="K24:O24"/>
    <mergeCell ref="K25:O25"/>
    <mergeCell ref="K26:O26"/>
    <mergeCell ref="K27:O27"/>
    <mergeCell ref="P34:R34"/>
    <mergeCell ref="P35:R35"/>
    <mergeCell ref="P36:R36"/>
    <mergeCell ref="P37:R37"/>
    <mergeCell ref="K30:O30"/>
    <mergeCell ref="K31:O31"/>
    <mergeCell ref="J34:L34"/>
    <mergeCell ref="J35:L35"/>
    <mergeCell ref="P30:S30"/>
    <mergeCell ref="P31:S31"/>
    <mergeCell ref="P38:R38"/>
    <mergeCell ref="P39:R39"/>
    <mergeCell ref="P40:R40"/>
    <mergeCell ref="P41:R41"/>
    <mergeCell ref="M41:O41"/>
    <mergeCell ref="M42:O42"/>
    <mergeCell ref="M39:O39"/>
    <mergeCell ref="P42:R42"/>
    <mergeCell ref="J49:K49"/>
    <mergeCell ref="A49:G49"/>
    <mergeCell ref="P43:R43"/>
    <mergeCell ref="P44:R44"/>
    <mergeCell ref="P45:R45"/>
    <mergeCell ref="A42:F42"/>
    <mergeCell ref="A41:F41"/>
    <mergeCell ref="G39:I39"/>
    <mergeCell ref="G40:I40"/>
    <mergeCell ref="L49:M49"/>
    <mergeCell ref="N49:O49"/>
    <mergeCell ref="P46:R46"/>
    <mergeCell ref="A46:F46"/>
    <mergeCell ref="H49:I49"/>
    <mergeCell ref="J46:L46"/>
    <mergeCell ref="G46:I46"/>
    <mergeCell ref="A35:F35"/>
    <mergeCell ref="K28:O28"/>
    <mergeCell ref="K29:O29"/>
    <mergeCell ref="A43:F43"/>
    <mergeCell ref="A44:F44"/>
    <mergeCell ref="J42:L42"/>
    <mergeCell ref="G42:I42"/>
    <mergeCell ref="G43:I43"/>
    <mergeCell ref="A39:F39"/>
    <mergeCell ref="A40:F40"/>
    <mergeCell ref="A101:E101"/>
    <mergeCell ref="F30:J30"/>
    <mergeCell ref="F31:J31"/>
    <mergeCell ref="F17:S17"/>
    <mergeCell ref="F29:J29"/>
    <mergeCell ref="A26:E26"/>
    <mergeCell ref="A27:E27"/>
    <mergeCell ref="F25:J25"/>
    <mergeCell ref="F27:J27"/>
    <mergeCell ref="F28:J28"/>
    <mergeCell ref="A36:F36"/>
    <mergeCell ref="A37:F37"/>
    <mergeCell ref="A38:F38"/>
    <mergeCell ref="A1:S1"/>
    <mergeCell ref="A30:E30"/>
    <mergeCell ref="A31:E31"/>
    <mergeCell ref="A28:E28"/>
    <mergeCell ref="J36:L36"/>
    <mergeCell ref="J37:L37"/>
    <mergeCell ref="A34:F34"/>
    <mergeCell ref="F22:J22"/>
    <mergeCell ref="F23:J23"/>
    <mergeCell ref="F24:J24"/>
    <mergeCell ref="I67:K68"/>
    <mergeCell ref="F69:H69"/>
    <mergeCell ref="F70:H70"/>
    <mergeCell ref="A54:F54"/>
    <mergeCell ref="A55:F55"/>
    <mergeCell ref="A29:E29"/>
    <mergeCell ref="A45:F45"/>
    <mergeCell ref="A61:F61"/>
    <mergeCell ref="A62:F62"/>
    <mergeCell ref="A63:F63"/>
    <mergeCell ref="A64:F64"/>
    <mergeCell ref="L69:N69"/>
    <mergeCell ref="L70:N70"/>
    <mergeCell ref="L67:N68"/>
    <mergeCell ref="N64:O64"/>
    <mergeCell ref="I72:K72"/>
    <mergeCell ref="L72:N72"/>
    <mergeCell ref="I69:K69"/>
    <mergeCell ref="I70:K70"/>
    <mergeCell ref="I71:K71"/>
    <mergeCell ref="A67:E68"/>
    <mergeCell ref="F67:H68"/>
    <mergeCell ref="F71:H71"/>
    <mergeCell ref="L71:N71"/>
    <mergeCell ref="F73:H73"/>
    <mergeCell ref="F72:H72"/>
    <mergeCell ref="A69:E69"/>
    <mergeCell ref="A70:E70"/>
    <mergeCell ref="A71:E71"/>
    <mergeCell ref="L74:N74"/>
    <mergeCell ref="A74:E74"/>
    <mergeCell ref="F74:H74"/>
    <mergeCell ref="I74:K74"/>
    <mergeCell ref="A72:E72"/>
    <mergeCell ref="A73:E73"/>
    <mergeCell ref="I73:K73"/>
    <mergeCell ref="L73:N73"/>
    <mergeCell ref="A60:G60"/>
    <mergeCell ref="A50:G50"/>
    <mergeCell ref="A51:G51"/>
    <mergeCell ref="A58:G58"/>
    <mergeCell ref="A59:G59"/>
    <mergeCell ref="A52:F52"/>
    <mergeCell ref="A53:F53"/>
  </mergeCells>
  <dataValidations count="4">
    <dataValidation type="list" allowBlank="1" showInputMessage="1" showErrorMessage="1" promptTitle="Ali prilagate obrazec?" prompt="DA&#10;NE" sqref="B77:B86">
      <formula1>seznam1</formula1>
    </dataValidation>
    <dataValidation type="list" allowBlank="1" showInputMessage="1" showErrorMessage="1" promptTitle="Ali prilagate prilogo?" prompt="DA&#10;NE" sqref="B89:B95">
      <formula1>seznam1</formula1>
    </dataValidation>
    <dataValidation type="list" allowBlank="1" showInputMessage="1" showErrorMessage="1" promptTitle="Ali dovolite objavo?" prompt="DA&#10;NE" sqref="B98">
      <formula1>seznam1</formula1>
    </dataValidation>
    <dataValidation type="list" allowBlank="1" showInputMessage="1" showErrorMessage="1" promptTitle="Dabčni zavezanec" prompt="DA&#10;NE" sqref="F12">
      <formula1>seznam1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rowBreaks count="2" manualBreakCount="2">
    <brk id="56" max="19" man="1"/>
    <brk id="113" max="1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SheetLayoutView="100" zoomScalePageLayoutView="0" workbookViewId="0" topLeftCell="A1">
      <pane ySplit="1" topLeftCell="A2" activePane="bottomLeft" state="frozen"/>
      <selection pane="topLeft" activeCell="C95" sqref="C95"/>
      <selection pane="bottomLeft" activeCell="F5" sqref="F5:S5"/>
    </sheetView>
  </sheetViews>
  <sheetFormatPr defaultColWidth="4.875" defaultRowHeight="12.75"/>
  <cols>
    <col min="1" max="16384" width="4.875" style="1" customWidth="1"/>
  </cols>
  <sheetData>
    <row r="1" spans="1:19" s="21" customFormat="1" ht="31.5" customHeight="1">
      <c r="A1" s="135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ht="12.75">
      <c r="B2" s="3"/>
    </row>
    <row r="3" spans="1:21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U3" s="3" t="s">
        <v>325</v>
      </c>
    </row>
    <row r="4" ht="12.75">
      <c r="U4" s="64" t="s">
        <v>314</v>
      </c>
    </row>
    <row r="5" spans="1:21" ht="12.75">
      <c r="A5" s="182" t="s">
        <v>107</v>
      </c>
      <c r="B5" s="182"/>
      <c r="C5" s="182"/>
      <c r="D5" s="182"/>
      <c r="E5" s="182"/>
      <c r="F5" s="183" t="s">
        <v>207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U5" s="64" t="s">
        <v>315</v>
      </c>
    </row>
    <row r="6" spans="1:21" ht="12.75">
      <c r="A6" s="3"/>
      <c r="U6" s="64" t="s">
        <v>316</v>
      </c>
    </row>
    <row r="7" spans="1:21" ht="12.75">
      <c r="A7" s="1" t="s">
        <v>89</v>
      </c>
      <c r="U7" s="64" t="s">
        <v>317</v>
      </c>
    </row>
    <row r="8" spans="1:21" ht="12.75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6"/>
      <c r="U8" s="64" t="s">
        <v>324</v>
      </c>
    </row>
    <row r="9" spans="1:19" ht="12.75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</row>
    <row r="10" spans="1:21" ht="12.75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U10" s="3" t="s">
        <v>321</v>
      </c>
    </row>
    <row r="11" spans="1:21" ht="12.75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  <c r="U11" s="64" t="s">
        <v>322</v>
      </c>
    </row>
    <row r="12" spans="1:21" ht="12.75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9"/>
      <c r="U12" s="64" t="s">
        <v>323</v>
      </c>
    </row>
    <row r="13" spans="1:21" ht="12.7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/>
      <c r="U13" s="64" t="s">
        <v>324</v>
      </c>
    </row>
    <row r="14" spans="1:19" ht="12.75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</row>
    <row r="15" spans="1:21" ht="12.7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/>
      <c r="U15" s="1" t="s">
        <v>313</v>
      </c>
    </row>
    <row r="16" spans="1:19" ht="12.7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9"/>
    </row>
    <row r="17" spans="1:19" ht="12.75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9"/>
    </row>
    <row r="18" spans="1:19" ht="12.7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9"/>
    </row>
    <row r="19" spans="1:19" ht="12.75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9"/>
    </row>
    <row r="20" spans="1:19" ht="12.7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9"/>
    </row>
    <row r="21" spans="1:19" ht="12.7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2"/>
    </row>
    <row r="23" ht="12.75">
      <c r="A23" s="3" t="s">
        <v>231</v>
      </c>
    </row>
    <row r="24" spans="1:19" ht="12.75">
      <c r="A24" s="220" t="s">
        <v>230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</row>
    <row r="25" spans="1:19" ht="12.75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6"/>
    </row>
    <row r="26" spans="1:19" ht="12.7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9"/>
    </row>
    <row r="27" spans="1:19" ht="12.7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</row>
    <row r="28" spans="1:19" ht="12.7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9"/>
    </row>
    <row r="29" spans="1:19" ht="12.7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2"/>
    </row>
    <row r="30" spans="1:19" ht="12.75">
      <c r="A30" s="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2" spans="1:19" ht="12.75">
      <c r="A32" s="182" t="s">
        <v>107</v>
      </c>
      <c r="B32" s="182"/>
      <c r="C32" s="182"/>
      <c r="D32" s="182"/>
      <c r="E32" s="182"/>
      <c r="F32" s="183" t="s">
        <v>319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ht="12.75">
      <c r="A33" s="3"/>
    </row>
    <row r="34" ht="12.75">
      <c r="A34" s="1" t="s">
        <v>89</v>
      </c>
    </row>
    <row r="35" spans="1:19" ht="12.7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</row>
    <row r="36" spans="1:19" ht="12.75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</row>
    <row r="37" spans="1:19" ht="12.75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9"/>
    </row>
    <row r="38" spans="1:19" ht="12.75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9"/>
    </row>
    <row r="39" spans="1:19" ht="12.75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9"/>
    </row>
    <row r="40" spans="1:19" ht="12.7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9"/>
    </row>
    <row r="41" spans="1:19" ht="12.75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9"/>
    </row>
    <row r="42" spans="1:19" ht="12.7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9"/>
    </row>
    <row r="43" spans="1:19" ht="12.75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</row>
    <row r="44" spans="1:19" ht="12.7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</row>
    <row r="45" spans="1:19" ht="12.7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</row>
    <row r="46" spans="1:19" ht="12.7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</row>
    <row r="47" spans="1:19" ht="12.75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9"/>
    </row>
    <row r="48" spans="1:19" ht="12.75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2"/>
    </row>
    <row r="50" ht="12.75">
      <c r="A50" s="3" t="s">
        <v>231</v>
      </c>
    </row>
    <row r="51" spans="1:19" ht="12.75">
      <c r="A51" s="220" t="s">
        <v>230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</row>
    <row r="52" spans="1:19" ht="12.75">
      <c r="A52" s="184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12.75">
      <c r="A53" s="187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9"/>
    </row>
    <row r="54" spans="1:19" ht="12.75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9"/>
    </row>
    <row r="55" spans="1:19" ht="12.75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9"/>
    </row>
    <row r="56" spans="1:19" ht="12.7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/>
    </row>
    <row r="57" spans="1:19" ht="12.75">
      <c r="A57" s="3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</sheetData>
  <sheetProtection password="DC1F" sheet="1" objects="1" scenarios="1" selectLockedCells="1"/>
  <mergeCells count="13">
    <mergeCell ref="A52:S56"/>
    <mergeCell ref="A25:S29"/>
    <mergeCell ref="A32:E32"/>
    <mergeCell ref="F32:S32"/>
    <mergeCell ref="A35:S48"/>
    <mergeCell ref="A51:S51"/>
    <mergeCell ref="A1:S1"/>
    <mergeCell ref="A24:S24"/>
    <mergeCell ref="A8:S21"/>
    <mergeCell ref="A3:E3"/>
    <mergeCell ref="F3:S3"/>
    <mergeCell ref="A5:E5"/>
    <mergeCell ref="F5:S5"/>
  </mergeCells>
  <dataValidations count="2">
    <dataValidation type="list" allowBlank="1" showInputMessage="1" showErrorMessage="1" promptTitle="Izberite program:" prompt="1. publikacije ob jubilejih društev&#10;2. strokovna literatura&#10;3. izdelava, vpostavitev spletnih strani&#10;4. vzdrževanje spletnih strani&#10;5. drugo" sqref="F32:S32">
      <formula1>seznam8</formula1>
    </dataValidation>
    <dataValidation type="list" allowBlank="1" showInputMessage="1" showErrorMessage="1" promptTitle="Izberite program:" prompt="1. strokovna literatura&#10;2. druge periodične športne publikacije&#10;3. občasne športne publikacije&#10;4. propagandna gradiva&#10;5. izdelava, vpostavitev spletnih strani&#10;6. vzdrževanje spletnih strani&#10;7. drugo" sqref="F5:S5">
      <formula1>seznam8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pane ySplit="1" topLeftCell="A2" activePane="bottomLeft" state="frozen"/>
      <selection pane="topLeft" activeCell="C95" sqref="C95"/>
      <selection pane="bottomLeft" activeCell="A6" sqref="A6:L6"/>
    </sheetView>
  </sheetViews>
  <sheetFormatPr defaultColWidth="4.875" defaultRowHeight="12.75"/>
  <cols>
    <col min="1" max="16384" width="4.875" style="1" customWidth="1"/>
  </cols>
  <sheetData>
    <row r="1" spans="1:19" s="21" customFormat="1" ht="15.75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" ht="12.75">
      <c r="A2" s="3"/>
      <c r="B2" s="3"/>
    </row>
    <row r="3" spans="1:19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5" spans="1:19" ht="39" customHeight="1">
      <c r="A5" s="156" t="s">
        <v>85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 t="s">
        <v>86</v>
      </c>
      <c r="N5" s="156"/>
      <c r="O5" s="156" t="s">
        <v>126</v>
      </c>
      <c r="P5" s="156"/>
      <c r="Q5" s="156"/>
      <c r="R5" s="156" t="s">
        <v>87</v>
      </c>
      <c r="S5" s="156"/>
    </row>
    <row r="6" spans="1:19" ht="61.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16"/>
      <c r="N6" s="216"/>
      <c r="O6" s="232"/>
      <c r="P6" s="232"/>
      <c r="Q6" s="232"/>
      <c r="R6" s="216"/>
      <c r="S6" s="216"/>
    </row>
    <row r="7" spans="1:19" ht="61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16"/>
      <c r="N7" s="216"/>
      <c r="O7" s="232"/>
      <c r="P7" s="232"/>
      <c r="Q7" s="232"/>
      <c r="R7" s="216"/>
      <c r="S7" s="216"/>
    </row>
    <row r="8" spans="1:19" ht="61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16"/>
      <c r="N8" s="216"/>
      <c r="O8" s="232"/>
      <c r="P8" s="232"/>
      <c r="Q8" s="232"/>
      <c r="R8" s="216"/>
      <c r="S8" s="216"/>
    </row>
    <row r="10" ht="12.75">
      <c r="A10" s="1" t="s">
        <v>88</v>
      </c>
    </row>
    <row r="11" spans="1:19" ht="12.75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4"/>
    </row>
    <row r="12" spans="1:19" ht="12.75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7"/>
    </row>
    <row r="13" spans="1:19" ht="12.75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7"/>
    </row>
    <row r="14" spans="1:19" ht="12.75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7"/>
    </row>
    <row r="15" spans="1:19" ht="12.75">
      <c r="A15" s="225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7"/>
    </row>
    <row r="16" spans="1:19" ht="12.75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7"/>
    </row>
    <row r="17" spans="1:19" ht="12.75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</row>
    <row r="18" spans="1:19" ht="12.75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</row>
    <row r="19" spans="1:19" ht="12.75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7"/>
    </row>
    <row r="20" spans="1:19" ht="12.75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7"/>
    </row>
    <row r="21" spans="1:19" ht="12.75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7"/>
    </row>
    <row r="22" spans="1:19" ht="12.75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7"/>
    </row>
    <row r="23" spans="1:19" ht="12.75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</row>
  </sheetData>
  <sheetProtection password="DC1F" sheet="1" objects="1" scenarios="1" selectLockedCells="1"/>
  <mergeCells count="20">
    <mergeCell ref="F3:S3"/>
    <mergeCell ref="M5:N5"/>
    <mergeCell ref="M6:N6"/>
    <mergeCell ref="A8:L8"/>
    <mergeCell ref="O5:Q5"/>
    <mergeCell ref="O6:Q6"/>
    <mergeCell ref="O7:Q7"/>
    <mergeCell ref="O8:Q8"/>
    <mergeCell ref="M7:N7"/>
    <mergeCell ref="M8:N8"/>
    <mergeCell ref="A11:S23"/>
    <mergeCell ref="R7:S7"/>
    <mergeCell ref="R8:S8"/>
    <mergeCell ref="A1:S1"/>
    <mergeCell ref="A5:L5"/>
    <mergeCell ref="A6:L6"/>
    <mergeCell ref="A7:L7"/>
    <mergeCell ref="R5:S5"/>
    <mergeCell ref="R6:S6"/>
    <mergeCell ref="A3:E3"/>
  </mergeCell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SheetLayoutView="115" zoomScalePageLayoutView="0" workbookViewId="0" topLeftCell="A1">
      <pane ySplit="1" topLeftCell="A2" activePane="bottomLeft" state="frozen"/>
      <selection pane="topLeft" activeCell="C95" sqref="C95"/>
      <selection pane="bottomLeft" activeCell="C95" sqref="C95"/>
    </sheetView>
  </sheetViews>
  <sheetFormatPr defaultColWidth="4.875" defaultRowHeight="12.75"/>
  <cols>
    <col min="1" max="16384" width="4.875" style="1" customWidth="1"/>
  </cols>
  <sheetData>
    <row r="1" spans="1:19" s="21" customFormat="1" ht="31.5" customHeight="1">
      <c r="A1" s="135" t="s">
        <v>116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ht="12.75">
      <c r="B2" s="3"/>
    </row>
    <row r="3" spans="1:19" ht="24.75" customHeight="1">
      <c r="A3" s="138" t="s">
        <v>120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12.75">
      <c r="A5" s="157" t="s">
        <v>50</v>
      </c>
      <c r="B5" s="178"/>
      <c r="C5" s="178"/>
      <c r="D5" s="178"/>
      <c r="E5" s="158"/>
      <c r="F5" s="159" t="str">
        <f>naziv</f>
        <v>IME KLUBA/DRUŠTVA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1"/>
    </row>
    <row r="7" spans="1:19" ht="55.5" customHeight="1">
      <c r="A7" s="156" t="s">
        <v>102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 t="s">
        <v>137</v>
      </c>
      <c r="N7" s="156"/>
      <c r="O7" s="156" t="s">
        <v>138</v>
      </c>
      <c r="P7" s="156"/>
      <c r="Q7" s="156"/>
      <c r="R7" s="156" t="s">
        <v>87</v>
      </c>
      <c r="S7" s="156"/>
    </row>
    <row r="8" spans="1:19" ht="55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3"/>
      <c r="N8" s="233"/>
      <c r="O8" s="232"/>
      <c r="P8" s="232"/>
      <c r="Q8" s="232"/>
      <c r="R8" s="216"/>
      <c r="S8" s="216"/>
    </row>
    <row r="9" spans="1:19" ht="55.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3"/>
      <c r="N9" s="233"/>
      <c r="O9" s="232"/>
      <c r="P9" s="232"/>
      <c r="Q9" s="232"/>
      <c r="R9" s="216"/>
      <c r="S9" s="216"/>
    </row>
    <row r="10" spans="1:19" ht="55.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3"/>
      <c r="N10" s="233"/>
      <c r="O10" s="232"/>
      <c r="P10" s="232"/>
      <c r="Q10" s="232"/>
      <c r="R10" s="216"/>
      <c r="S10" s="216"/>
    </row>
    <row r="11" spans="1:19" ht="55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3"/>
      <c r="N11" s="233"/>
      <c r="O11" s="232"/>
      <c r="P11" s="232"/>
      <c r="Q11" s="232"/>
      <c r="R11" s="216"/>
      <c r="S11" s="216"/>
    </row>
    <row r="13" ht="12.75">
      <c r="A13" s="3" t="s">
        <v>88</v>
      </c>
    </row>
    <row r="14" spans="1:19" ht="12.7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6"/>
    </row>
    <row r="15" spans="1:19" ht="12.7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/>
    </row>
    <row r="16" spans="1:19" ht="12.7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9"/>
    </row>
    <row r="17" spans="1:19" ht="12.75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9"/>
    </row>
    <row r="18" spans="1:19" ht="12.7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9"/>
    </row>
    <row r="19" spans="1:19" ht="12.75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9"/>
    </row>
    <row r="20" spans="1:19" ht="12.7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9"/>
    </row>
    <row r="21" spans="1:19" ht="12.7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9"/>
    </row>
    <row r="22" spans="1:19" ht="12.75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</row>
    <row r="23" spans="1:19" ht="12.75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</row>
    <row r="24" spans="1:19" ht="12.75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9"/>
    </row>
    <row r="25" spans="1:19" ht="12.75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2"/>
    </row>
  </sheetData>
  <sheetProtection password="DC1F" sheet="1" objects="1" scenarios="1" selectLockedCells="1"/>
  <mergeCells count="25">
    <mergeCell ref="A3:S3"/>
    <mergeCell ref="A7:L7"/>
    <mergeCell ref="O10:Q10"/>
    <mergeCell ref="O7:Q7"/>
    <mergeCell ref="O8:Q8"/>
    <mergeCell ref="A1:S1"/>
    <mergeCell ref="R10:S10"/>
    <mergeCell ref="A8:L8"/>
    <mergeCell ref="A9:L9"/>
    <mergeCell ref="A10:L10"/>
    <mergeCell ref="M11:N11"/>
    <mergeCell ref="M7:N7"/>
    <mergeCell ref="M8:N8"/>
    <mergeCell ref="A5:E5"/>
    <mergeCell ref="F5:S5"/>
    <mergeCell ref="A14:S25"/>
    <mergeCell ref="R11:S11"/>
    <mergeCell ref="R7:S7"/>
    <mergeCell ref="R8:S8"/>
    <mergeCell ref="R9:S9"/>
    <mergeCell ref="O11:Q11"/>
    <mergeCell ref="A11:L11"/>
    <mergeCell ref="O9:Q9"/>
    <mergeCell ref="M9:N9"/>
    <mergeCell ref="M10:N10"/>
  </mergeCells>
  <dataValidations count="1">
    <dataValidation type="list" allowBlank="1" showInputMessage="1" showErrorMessage="1" promptTitle="Ali je inves. finan. zaključena?" prompt="DA&#10;NE" sqref="M8:N11">
      <formula1>seznam1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57.25390625" style="0" bestFit="1" customWidth="1"/>
  </cols>
  <sheetData>
    <row r="1" ht="12.75">
      <c r="A1" s="24" t="s">
        <v>117</v>
      </c>
    </row>
    <row r="2" ht="12.75">
      <c r="A2" s="24" t="s">
        <v>118</v>
      </c>
    </row>
    <row r="4" ht="12.75">
      <c r="A4" s="26" t="s">
        <v>123</v>
      </c>
    </row>
    <row r="5" ht="12.75">
      <c r="A5" s="26" t="s">
        <v>124</v>
      </c>
    </row>
    <row r="7" ht="12.75">
      <c r="A7" s="24" t="s">
        <v>132</v>
      </c>
    </row>
    <row r="8" ht="12.75">
      <c r="A8" s="24" t="s">
        <v>133</v>
      </c>
    </row>
    <row r="9" ht="12.75">
      <c r="A9" s="24" t="s">
        <v>131</v>
      </c>
    </row>
    <row r="10" ht="12.75">
      <c r="A10" s="24" t="s">
        <v>134</v>
      </c>
    </row>
    <row r="11" ht="12.75">
      <c r="A11" s="24" t="s">
        <v>135</v>
      </c>
    </row>
    <row r="13" ht="12.75">
      <c r="A13" s="29" t="s">
        <v>117</v>
      </c>
    </row>
    <row r="14" ht="12.75">
      <c r="A14" s="29" t="s">
        <v>118</v>
      </c>
    </row>
    <row r="16" ht="12.75">
      <c r="A16" s="26" t="s">
        <v>306</v>
      </c>
    </row>
    <row r="17" ht="12.75">
      <c r="A17" s="26" t="s">
        <v>307</v>
      </c>
    </row>
    <row r="18" ht="12.75">
      <c r="A18" s="26" t="s">
        <v>72</v>
      </c>
    </row>
    <row r="20" ht="12.75">
      <c r="A20" s="24" t="s">
        <v>139</v>
      </c>
    </row>
    <row r="21" ht="12.75">
      <c r="A21" s="24" t="s">
        <v>140</v>
      </c>
    </row>
    <row r="22" ht="12.75">
      <c r="A22" s="24" t="s">
        <v>142</v>
      </c>
    </row>
    <row r="23" ht="12.75">
      <c r="A23" s="24" t="s">
        <v>144</v>
      </c>
    </row>
    <row r="24" ht="12.75">
      <c r="A24" s="24" t="s">
        <v>145</v>
      </c>
    </row>
    <row r="25" ht="12.75">
      <c r="A25" s="24" t="s">
        <v>143</v>
      </c>
    </row>
    <row r="26" ht="12.75">
      <c r="A26" s="24" t="s">
        <v>149</v>
      </c>
    </row>
    <row r="27" ht="12.75">
      <c r="A27" s="24" t="s">
        <v>152</v>
      </c>
    </row>
    <row r="28" ht="12.75">
      <c r="A28" s="24" t="s">
        <v>155</v>
      </c>
    </row>
    <row r="29" ht="12.75">
      <c r="A29" s="24" t="s">
        <v>148</v>
      </c>
    </row>
    <row r="30" ht="12.75">
      <c r="A30" s="24" t="s">
        <v>146</v>
      </c>
    </row>
    <row r="31" ht="12.75">
      <c r="A31" s="24" t="s">
        <v>157</v>
      </c>
    </row>
    <row r="32" ht="12.75">
      <c r="A32" s="24" t="s">
        <v>156</v>
      </c>
    </row>
    <row r="33" ht="12.75">
      <c r="A33" s="24" t="s">
        <v>141</v>
      </c>
    </row>
    <row r="34" ht="12.75">
      <c r="A34" s="24" t="s">
        <v>147</v>
      </c>
    </row>
    <row r="35" ht="12.75">
      <c r="A35" s="24" t="s">
        <v>150</v>
      </c>
    </row>
    <row r="36" ht="12.75">
      <c r="A36" s="24" t="s">
        <v>153</v>
      </c>
    </row>
    <row r="37" ht="12.75">
      <c r="A37" s="24" t="s">
        <v>151</v>
      </c>
    </row>
    <row r="38" ht="12.75">
      <c r="A38" s="24" t="s">
        <v>154</v>
      </c>
    </row>
    <row r="39" ht="12.75">
      <c r="A39" s="24" t="s">
        <v>158</v>
      </c>
    </row>
    <row r="41" ht="12.75">
      <c r="A41" s="34" t="s">
        <v>191</v>
      </c>
    </row>
    <row r="42" ht="12.75">
      <c r="A42" s="34" t="s">
        <v>192</v>
      </c>
    </row>
    <row r="43" ht="12.75">
      <c r="A43" s="34" t="s">
        <v>193</v>
      </c>
    </row>
    <row r="44" ht="12.75">
      <c r="A44" s="34" t="s">
        <v>194</v>
      </c>
    </row>
    <row r="45" ht="12.75">
      <c r="A45" s="34" t="s">
        <v>195</v>
      </c>
    </row>
    <row r="46" ht="12.75">
      <c r="A46" s="34" t="s">
        <v>196</v>
      </c>
    </row>
    <row r="47" ht="12.75">
      <c r="A47" s="34" t="s">
        <v>197</v>
      </c>
    </row>
    <row r="48" ht="12.75">
      <c r="A48" s="34" t="s">
        <v>198</v>
      </c>
    </row>
    <row r="50" ht="12.75">
      <c r="A50" s="38" t="s">
        <v>206</v>
      </c>
    </row>
    <row r="51" ht="12.75">
      <c r="A51" s="38" t="s">
        <v>318</v>
      </c>
    </row>
    <row r="52" ht="12.75">
      <c r="A52" s="38" t="s">
        <v>319</v>
      </c>
    </row>
    <row r="53" ht="12.75">
      <c r="A53" s="38" t="s">
        <v>320</v>
      </c>
    </row>
    <row r="54" ht="12.75">
      <c r="A54" s="38" t="s">
        <v>207</v>
      </c>
    </row>
    <row r="55" ht="12.75">
      <c r="A55" s="38" t="s">
        <v>208</v>
      </c>
    </row>
    <row r="56" ht="12.75">
      <c r="A56" s="38" t="s">
        <v>72</v>
      </c>
    </row>
    <row r="58" ht="12.75">
      <c r="A58" s="24" t="s">
        <v>187</v>
      </c>
    </row>
    <row r="59" ht="12.75">
      <c r="A59" s="24" t="s">
        <v>188</v>
      </c>
    </row>
    <row r="60" ht="12.75">
      <c r="A60" s="24" t="s">
        <v>189</v>
      </c>
    </row>
    <row r="61" ht="12.75">
      <c r="A61" s="24" t="s">
        <v>190</v>
      </c>
    </row>
    <row r="63" ht="12.75">
      <c r="A63" s="38" t="s">
        <v>210</v>
      </c>
    </row>
    <row r="64" ht="12.75">
      <c r="A64" s="38" t="s">
        <v>211</v>
      </c>
    </row>
    <row r="66" ht="12.75">
      <c r="A66" s="24" t="s">
        <v>30</v>
      </c>
    </row>
    <row r="67" ht="12.75">
      <c r="A67" s="24" t="s">
        <v>31</v>
      </c>
    </row>
    <row r="68" ht="12.75">
      <c r="A68" s="24" t="s">
        <v>105</v>
      </c>
    </row>
    <row r="70" ht="12.75">
      <c r="A70" s="42">
        <f>IF('UVOD. OBR.'!I69="",0,'UVOD. OBR.'!I69)</f>
        <v>15</v>
      </c>
    </row>
    <row r="71" ht="12.75">
      <c r="A71" s="42">
        <f>IF('UVOD. OBR.'!I70="",0,'UVOD. OBR.'!I70)</f>
        <v>12</v>
      </c>
    </row>
    <row r="72" ht="12.75">
      <c r="A72" s="42">
        <f>IF('UVOD. OBR.'!I71="",0,'UVOD. OBR.'!I71)</f>
        <v>10</v>
      </c>
    </row>
    <row r="73" ht="12.75">
      <c r="A73" s="42">
        <f>IF('UVOD. OBR.'!I72="",0,'UVOD. OBR.'!I72)</f>
        <v>8</v>
      </c>
    </row>
    <row r="74" ht="12.75">
      <c r="A74" s="42">
        <f>IF('UVOD. OBR.'!I73="",0,'UVOD. OBR.'!I73)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8"/>
  <sheetViews>
    <sheetView showGridLines="0" zoomScaleSheetLayoutView="100" zoomScalePageLayoutView="0" workbookViewId="0" topLeftCell="B1">
      <pane ySplit="7" topLeftCell="A8" activePane="bottomLeft" state="frozen"/>
      <selection pane="topLeft" activeCell="C95" sqref="C95"/>
      <selection pane="bottomLeft" activeCell="J47" sqref="J47"/>
    </sheetView>
  </sheetViews>
  <sheetFormatPr defaultColWidth="4.75390625" defaultRowHeight="12.75"/>
  <cols>
    <col min="1" max="1" width="4.75390625" style="28" customWidth="1"/>
    <col min="2" max="2" width="22.625" style="0" customWidth="1"/>
    <col min="3" max="3" width="5.125" style="0" customWidth="1"/>
    <col min="4" max="4" width="7.00390625" style="0" customWidth="1"/>
    <col min="5" max="5" width="16.625" style="0" bestFit="1" customWidth="1"/>
    <col min="6" max="6" width="6.625" style="0" customWidth="1"/>
    <col min="7" max="7" width="8.00390625" style="0" customWidth="1"/>
    <col min="8" max="8" width="25.25390625" style="0" customWidth="1"/>
    <col min="9" max="9" width="19.00390625" style="0" customWidth="1"/>
    <col min="10" max="10" width="7.875" style="0" customWidth="1"/>
    <col min="11" max="11" width="5.375" style="0" customWidth="1"/>
    <col min="12" max="12" width="2.375" style="0" customWidth="1"/>
    <col min="13" max="13" width="6.75390625" style="0" hidden="1" customWidth="1"/>
    <col min="14" max="15" width="6.125" style="0" hidden="1" customWidth="1"/>
    <col min="16" max="16" width="28.625" style="73" hidden="1" customWidth="1"/>
    <col min="17" max="17" width="27.00390625" style="73" hidden="1" customWidth="1"/>
    <col min="18" max="18" width="32.625" style="73" hidden="1" customWidth="1"/>
  </cols>
  <sheetData>
    <row r="1" spans="1:20" ht="15.75">
      <c r="A1" s="27" t="s">
        <v>167</v>
      </c>
      <c r="I1" s="41" t="s">
        <v>224</v>
      </c>
      <c r="J1" s="40">
        <v>2009</v>
      </c>
      <c r="T1" s="36" t="s">
        <v>342</v>
      </c>
    </row>
    <row r="2" spans="16:20" s="1" customFormat="1" ht="12.75">
      <c r="P2" s="4"/>
      <c r="Q2" s="4"/>
      <c r="R2" s="4"/>
      <c r="T2" s="64" t="s">
        <v>343</v>
      </c>
    </row>
    <row r="3" spans="1:20" s="1" customFormat="1" ht="12.75">
      <c r="A3" s="157" t="s">
        <v>50</v>
      </c>
      <c r="B3" s="158"/>
      <c r="C3" s="159" t="str">
        <f>naziv</f>
        <v>IME KLUBA/DRUŠTVA</v>
      </c>
      <c r="D3" s="160"/>
      <c r="E3" s="160"/>
      <c r="F3" s="160"/>
      <c r="G3" s="160"/>
      <c r="H3" s="160"/>
      <c r="I3" s="160"/>
      <c r="J3" s="160"/>
      <c r="K3" s="161"/>
      <c r="P3" s="4"/>
      <c r="Q3" s="4"/>
      <c r="R3" s="4"/>
      <c r="T3" s="64" t="s">
        <v>344</v>
      </c>
    </row>
    <row r="4" ht="12.75">
      <c r="T4" s="68" t="s">
        <v>356</v>
      </c>
    </row>
    <row r="5" spans="1:18" ht="12.75">
      <c r="A5" s="153" t="s">
        <v>161</v>
      </c>
      <c r="B5" s="162" t="s">
        <v>159</v>
      </c>
      <c r="C5" s="153" t="s">
        <v>60</v>
      </c>
      <c r="D5" s="153" t="s">
        <v>160</v>
      </c>
      <c r="E5" s="153" t="s">
        <v>227</v>
      </c>
      <c r="F5" s="153" t="s">
        <v>225</v>
      </c>
      <c r="G5" s="153" t="s">
        <v>99</v>
      </c>
      <c r="H5" s="153" t="s">
        <v>106</v>
      </c>
      <c r="I5" s="153" t="s">
        <v>357</v>
      </c>
      <c r="J5" s="156" t="s">
        <v>229</v>
      </c>
      <c r="K5" s="156" t="s">
        <v>228</v>
      </c>
      <c r="M5" s="153" t="s">
        <v>209</v>
      </c>
      <c r="N5" s="30" t="s">
        <v>212</v>
      </c>
      <c r="O5" s="30" t="s">
        <v>212</v>
      </c>
      <c r="P5" s="31" t="s">
        <v>234</v>
      </c>
      <c r="Q5" s="31" t="s">
        <v>234</v>
      </c>
      <c r="R5" s="31" t="s">
        <v>234</v>
      </c>
    </row>
    <row r="6" spans="1:18" ht="12.75">
      <c r="A6" s="154"/>
      <c r="B6" s="163"/>
      <c r="C6" s="154"/>
      <c r="D6" s="154"/>
      <c r="E6" s="154"/>
      <c r="F6" s="154"/>
      <c r="G6" s="154"/>
      <c r="H6" s="154"/>
      <c r="I6" s="154"/>
      <c r="J6" s="156"/>
      <c r="K6" s="156"/>
      <c r="M6" s="154"/>
      <c r="N6" s="30" t="s">
        <v>213</v>
      </c>
      <c r="O6" s="30" t="s">
        <v>214</v>
      </c>
      <c r="P6" s="31" t="s">
        <v>355</v>
      </c>
      <c r="Q6" s="31" t="s">
        <v>30</v>
      </c>
      <c r="R6" s="31" t="s">
        <v>593</v>
      </c>
    </row>
    <row r="7" spans="1:18" ht="12.75">
      <c r="A7" s="155"/>
      <c r="B7" s="164"/>
      <c r="C7" s="155"/>
      <c r="D7" s="155"/>
      <c r="E7" s="155"/>
      <c r="F7" s="155"/>
      <c r="G7" s="155"/>
      <c r="H7" s="155"/>
      <c r="I7" s="155"/>
      <c r="J7" s="156"/>
      <c r="K7" s="156"/>
      <c r="M7" s="155"/>
      <c r="N7" s="30"/>
      <c r="O7" s="30"/>
      <c r="P7" s="31"/>
      <c r="Q7" s="31"/>
      <c r="R7" s="31"/>
    </row>
    <row r="8" spans="1:20" ht="12.75">
      <c r="A8" s="25">
        <v>1</v>
      </c>
      <c r="B8" s="45" t="s">
        <v>398</v>
      </c>
      <c r="C8" s="46" t="s">
        <v>210</v>
      </c>
      <c r="D8" s="45">
        <v>1965</v>
      </c>
      <c r="E8" s="46" t="s">
        <v>135</v>
      </c>
      <c r="F8" s="46" t="s">
        <v>117</v>
      </c>
      <c r="G8" s="45"/>
      <c r="H8" s="46" t="s">
        <v>30</v>
      </c>
      <c r="I8" s="45" t="s">
        <v>357</v>
      </c>
      <c r="J8" s="46" t="s">
        <v>117</v>
      </c>
      <c r="K8" s="46">
        <v>12</v>
      </c>
      <c r="M8" s="39">
        <f>IF(D8="","",leto-D8)</f>
        <v>44</v>
      </c>
      <c r="N8" s="39" t="str">
        <f>IF(M8="","",(IF(M8&lt;=6,1,IF(AND(M8&gt;6,M8&lt;=15),2,IF(AND(M8&gt;15,M8&lt;=20),3,IF(AND(M8&gt;20,M8&lt;=35),4,IF(AND(M8&gt;35,M8&lt;=65),5,6)))))&amp;IF(H8=podloge!$A$66,"A",IF(H8=podloge!$A$67,"B",IF(H8=podloge!$A$68,"C","")))&amp;C8))</f>
        <v>5AM</v>
      </c>
      <c r="O8" s="39" t="str">
        <f>IF(M8="","",(IF(M8&lt;=15,1,IF(AND(M8&gt;15,M8&lt;=20),2,IF(AND(M8&gt;20,M8&lt;=30),3,IF(AND(M8&gt;30,M8&lt;=55),4,5))))&amp;IF(H8=podloge!$A$66,"X",IF(H8=podloge!$A$67,"Y",IF(H8=podloge!$A$68,"Z","")))&amp;C8))</f>
        <v>4XM</v>
      </c>
      <c r="P8" s="74" t="str">
        <f>IF(M8="","",(IF(M8&lt;7,C8&amp;6&amp;"-"&amp;I8,IF(M8&gt;20,C8&amp;21&amp;"-"&amp;I8,C8&amp;M8&amp;"-"&amp;I8))))</f>
        <v>M21-naziv programa</v>
      </c>
      <c r="Q8" s="74" t="str">
        <f>IF(M8="","",(C8&amp;"-"&amp;I8))</f>
        <v>M-naziv programa</v>
      </c>
      <c r="R8" s="74" t="str">
        <f>IF(M8="","",(IF(M8&lt;=35,1,IF(AND(M8&gt;35,M8&lt;=65),2,3))&amp;C8&amp;"-"&amp;I8&amp;"-"&amp;J8))</f>
        <v>2M-naziv programa-DA</v>
      </c>
      <c r="T8" s="72" t="s">
        <v>358</v>
      </c>
    </row>
    <row r="9" spans="1:20" ht="12.75">
      <c r="A9" s="25">
        <v>2</v>
      </c>
      <c r="B9" s="45" t="s">
        <v>399</v>
      </c>
      <c r="C9" s="46" t="s">
        <v>210</v>
      </c>
      <c r="D9" s="45">
        <v>1966</v>
      </c>
      <c r="E9" s="46" t="s">
        <v>135</v>
      </c>
      <c r="F9" s="46" t="s">
        <v>117</v>
      </c>
      <c r="G9" s="45"/>
      <c r="H9" s="46" t="s">
        <v>30</v>
      </c>
      <c r="I9" s="45" t="s">
        <v>357</v>
      </c>
      <c r="J9" s="46" t="s">
        <v>118</v>
      </c>
      <c r="K9" s="46">
        <v>12</v>
      </c>
      <c r="M9" s="39">
        <f aca="true" t="shared" si="0" ref="M9:M71">IF(D9="","",leto-D9)</f>
        <v>43</v>
      </c>
      <c r="N9" s="39" t="str">
        <f>IF(M9="","",(IF(M9&lt;=6,1,IF(AND(M9&gt;6,M9&lt;=15),2,IF(AND(M9&gt;15,M9&lt;=20),3,IF(AND(M9&gt;20,M9&lt;=35),4,IF(AND(M9&gt;35,M9&lt;=65),5,6)))))&amp;IF(H9=podloge!$A$66,"A",IF(H9=podloge!$A$67,"B",IF(H9=podloge!$A$68,"C","")))&amp;C9))</f>
        <v>5AM</v>
      </c>
      <c r="O9" s="39" t="str">
        <f>IF(M9="","",(IF(M9&lt;=15,1,IF(AND(M9&gt;15,M9&lt;=20),2,IF(AND(M9&gt;20,M9&lt;=30),3,IF(AND(M9&gt;30,M9&lt;=55),4,5))))&amp;IF(H9=podloge!$A$66,"X",IF(H9=podloge!$A$67,"Y",IF(H9=podloge!$A$68,"Z","")))&amp;C9))</f>
        <v>4XM</v>
      </c>
      <c r="P9" s="74" t="str">
        <f aca="true" t="shared" si="1" ref="P9:P72">IF(M9="","",(IF(M9&lt;7,C9&amp;6&amp;"-"&amp;I9,IF(M9&gt;20,C9&amp;21&amp;"-"&amp;I9,C9&amp;M9&amp;"-"&amp;I9))))</f>
        <v>M21-naziv programa</v>
      </c>
      <c r="Q9" s="74" t="str">
        <f>IF(M9="","",(C9&amp;"-"&amp;I9))</f>
        <v>M-naziv programa</v>
      </c>
      <c r="R9" s="74" t="str">
        <f aca="true" t="shared" si="2" ref="R9:R72">IF(M9="","",(IF(M9&lt;=35,1,IF(AND(M9&gt;35,M9&lt;=65),2,3))&amp;C9&amp;"-"&amp;I9&amp;"-"&amp;J9))</f>
        <v>2M-naziv programa-NE</v>
      </c>
      <c r="T9" t="s">
        <v>359</v>
      </c>
    </row>
    <row r="10" spans="1:20" ht="12.75">
      <c r="A10" s="25">
        <v>3</v>
      </c>
      <c r="B10" s="45" t="s">
        <v>400</v>
      </c>
      <c r="C10" s="46" t="s">
        <v>210</v>
      </c>
      <c r="D10" s="45">
        <v>1982</v>
      </c>
      <c r="E10" s="46" t="s">
        <v>135</v>
      </c>
      <c r="F10" s="46" t="s">
        <v>117</v>
      </c>
      <c r="G10" s="45"/>
      <c r="H10" s="46" t="s">
        <v>30</v>
      </c>
      <c r="I10" s="45" t="s">
        <v>357</v>
      </c>
      <c r="J10" s="46" t="s">
        <v>118</v>
      </c>
      <c r="K10" s="46">
        <v>12</v>
      </c>
      <c r="M10" s="39">
        <f t="shared" si="0"/>
        <v>27</v>
      </c>
      <c r="N10" s="39" t="str">
        <f>IF(M10="","",(IF(M10&lt;=6,1,IF(AND(M10&gt;6,M10&lt;=15),2,IF(AND(M10&gt;15,M10&lt;=20),3,IF(AND(M10&gt;20,M10&lt;=35),4,IF(AND(M10&gt;35,M10&lt;=65),5,6)))))&amp;IF(H10=podloge!$A$66,"A",IF(H10=podloge!$A$67,"B",IF(H10=podloge!$A$68,"C","")))&amp;C10))</f>
        <v>4AM</v>
      </c>
      <c r="O10" s="39" t="str">
        <f>IF(M10="","",(IF(M10&lt;=15,1,IF(AND(M10&gt;15,M10&lt;=20),2,IF(AND(M10&gt;20,M10&lt;=30),3,IF(AND(M10&gt;30,M10&lt;=55),4,5))))&amp;IF(H10=podloge!$A$66,"X",IF(H10=podloge!$A$67,"Y",IF(H10=podloge!$A$68,"Z","")))&amp;C10))</f>
        <v>3XM</v>
      </c>
      <c r="P10" s="74" t="str">
        <f t="shared" si="1"/>
        <v>M21-naziv programa</v>
      </c>
      <c r="Q10" s="74" t="str">
        <f aca="true" t="shared" si="3" ref="Q10:Q73">IF(M10="","",(C10&amp;"-"&amp;I10))</f>
        <v>M-naziv programa</v>
      </c>
      <c r="R10" s="74" t="str">
        <f t="shared" si="2"/>
        <v>1M-naziv programa-NE</v>
      </c>
      <c r="T10" s="36" t="s">
        <v>371</v>
      </c>
    </row>
    <row r="11" spans="1:18" ht="12.75">
      <c r="A11" s="25">
        <v>4</v>
      </c>
      <c r="B11" s="45" t="s">
        <v>401</v>
      </c>
      <c r="C11" s="46" t="s">
        <v>211</v>
      </c>
      <c r="D11" s="45">
        <v>1960</v>
      </c>
      <c r="E11" s="46" t="s">
        <v>132</v>
      </c>
      <c r="F11" s="46" t="s">
        <v>117</v>
      </c>
      <c r="G11" s="45"/>
      <c r="H11" s="46" t="s">
        <v>30</v>
      </c>
      <c r="I11" s="45" t="s">
        <v>357</v>
      </c>
      <c r="J11" s="46" t="s">
        <v>117</v>
      </c>
      <c r="K11" s="46">
        <v>12</v>
      </c>
      <c r="M11" s="39">
        <f t="shared" si="0"/>
        <v>49</v>
      </c>
      <c r="N11" s="39" t="str">
        <f>IF(M11="","",(IF(M11&lt;=6,1,IF(AND(M11&gt;6,M11&lt;=15),2,IF(AND(M11&gt;15,M11&lt;=20),3,IF(AND(M11&gt;20,M11&lt;=35),4,IF(AND(M11&gt;35,M11&lt;=65),5,6)))))&amp;IF(H11=podloge!$A$66,"A",IF(H11=podloge!$A$67,"B",IF(H11=podloge!$A$68,"C","")))&amp;C11))</f>
        <v>5AŽ</v>
      </c>
      <c r="O11" s="39" t="str">
        <f>IF(M11="","",(IF(M11&lt;=15,1,IF(AND(M11&gt;15,M11&lt;=20),2,IF(AND(M11&gt;20,M11&lt;=30),3,IF(AND(M11&gt;30,M11&lt;=55),4,5))))&amp;IF(H11=podloge!$A$66,"X",IF(H11=podloge!$A$67,"Y",IF(H11=podloge!$A$68,"Z","")))&amp;C11))</f>
        <v>4XŽ</v>
      </c>
      <c r="P11" s="74" t="str">
        <f t="shared" si="1"/>
        <v>Ž21-naziv programa</v>
      </c>
      <c r="Q11" s="74" t="str">
        <f t="shared" si="3"/>
        <v>Ž-naziv programa</v>
      </c>
      <c r="R11" s="74" t="str">
        <f t="shared" si="2"/>
        <v>2Ž-naziv programa-DA</v>
      </c>
    </row>
    <row r="12" spans="1:22" ht="12.75">
      <c r="A12" s="25">
        <v>5</v>
      </c>
      <c r="B12" s="45" t="s">
        <v>402</v>
      </c>
      <c r="C12" s="46" t="s">
        <v>210</v>
      </c>
      <c r="D12" s="45">
        <v>1998</v>
      </c>
      <c r="E12" s="46" t="s">
        <v>132</v>
      </c>
      <c r="F12" s="46" t="s">
        <v>117</v>
      </c>
      <c r="G12" s="45"/>
      <c r="H12" s="46" t="s">
        <v>30</v>
      </c>
      <c r="I12" s="45" t="s">
        <v>357</v>
      </c>
      <c r="J12" s="46" t="s">
        <v>117</v>
      </c>
      <c r="K12" s="46">
        <v>12</v>
      </c>
      <c r="M12" s="39">
        <f t="shared" si="0"/>
        <v>11</v>
      </c>
      <c r="N12" s="39" t="str">
        <f>IF(M12="","",(IF(M12&lt;=6,1,IF(AND(M12&gt;6,M12&lt;=15),2,IF(AND(M12&gt;15,M12&lt;=20),3,IF(AND(M12&gt;20,M12&lt;=35),4,IF(AND(M12&gt;35,M12&lt;=65),5,6)))))&amp;IF(H12=podloge!$A$66,"A",IF(H12=podloge!$A$67,"B",IF(H12=podloge!$A$68,"C","")))&amp;C12))</f>
        <v>2AM</v>
      </c>
      <c r="O12" s="39" t="str">
        <f>IF(M12="","",(IF(M12&lt;=15,1,IF(AND(M12&gt;15,M12&lt;=20),2,IF(AND(M12&gt;20,M12&lt;=30),3,IF(AND(M12&gt;30,M12&lt;=55),4,5))))&amp;IF(H12=podloge!$A$66,"X",IF(H12=podloge!$A$67,"Y",IF(H12=podloge!$A$68,"Z","")))&amp;C12))</f>
        <v>1XM</v>
      </c>
      <c r="P12" s="74" t="str">
        <f t="shared" si="1"/>
        <v>M11-naziv programa</v>
      </c>
      <c r="Q12" s="74" t="str">
        <f t="shared" si="3"/>
        <v>M-naziv programa</v>
      </c>
      <c r="R12" s="74" t="str">
        <f t="shared" si="2"/>
        <v>1M-naziv programa-DA</v>
      </c>
      <c r="T12" t="s">
        <v>360</v>
      </c>
      <c r="V12" s="4" t="s">
        <v>263</v>
      </c>
    </row>
    <row r="13" spans="1:22" ht="12.75">
      <c r="A13" s="25">
        <v>6</v>
      </c>
      <c r="B13" s="45" t="s">
        <v>403</v>
      </c>
      <c r="C13" s="46" t="s">
        <v>210</v>
      </c>
      <c r="D13" s="45">
        <v>1975</v>
      </c>
      <c r="E13" s="46" t="s">
        <v>132</v>
      </c>
      <c r="F13" s="46" t="s">
        <v>117</v>
      </c>
      <c r="G13" s="45"/>
      <c r="H13" s="46" t="s">
        <v>30</v>
      </c>
      <c r="I13" s="45" t="s">
        <v>357</v>
      </c>
      <c r="J13" s="46" t="s">
        <v>117</v>
      </c>
      <c r="K13" s="46">
        <v>12</v>
      </c>
      <c r="M13" s="39">
        <f t="shared" si="0"/>
        <v>34</v>
      </c>
      <c r="N13" s="39" t="str">
        <f>IF(M13="","",(IF(M13&lt;=6,1,IF(AND(M13&gt;6,M13&lt;=15),2,IF(AND(M13&gt;15,M13&lt;=20),3,IF(AND(M13&gt;20,M13&lt;=35),4,IF(AND(M13&gt;35,M13&lt;=65),5,6)))))&amp;IF(H13=podloge!$A$66,"A",IF(H13=podloge!$A$67,"B",IF(H13=podloge!$A$68,"C","")))&amp;C13))</f>
        <v>4AM</v>
      </c>
      <c r="O13" s="39" t="str">
        <f>IF(M13="","",(IF(M13&lt;=15,1,IF(AND(M13&gt;15,M13&lt;=20),2,IF(AND(M13&gt;20,M13&lt;=30),3,IF(AND(M13&gt;30,M13&lt;=55),4,5))))&amp;IF(H13=podloge!$A$66,"X",IF(H13=podloge!$A$67,"Y",IF(H13=podloge!$A$68,"Z","")))&amp;C13))</f>
        <v>4XM</v>
      </c>
      <c r="P13" s="74" t="str">
        <f t="shared" si="1"/>
        <v>M21-naziv programa</v>
      </c>
      <c r="Q13" s="74" t="str">
        <f t="shared" si="3"/>
        <v>M-naziv programa</v>
      </c>
      <c r="R13" s="74" t="str">
        <f t="shared" si="2"/>
        <v>1M-naziv programa-DA</v>
      </c>
      <c r="T13" t="s">
        <v>361</v>
      </c>
      <c r="V13" s="4" t="s">
        <v>264</v>
      </c>
    </row>
    <row r="14" spans="1:22" ht="12.75">
      <c r="A14" s="25">
        <v>7</v>
      </c>
      <c r="B14" s="45" t="s">
        <v>404</v>
      </c>
      <c r="C14" s="46" t="s">
        <v>211</v>
      </c>
      <c r="D14" s="45">
        <v>1950</v>
      </c>
      <c r="E14" s="46" t="s">
        <v>132</v>
      </c>
      <c r="F14" s="46" t="s">
        <v>117</v>
      </c>
      <c r="G14" s="45"/>
      <c r="H14" s="46" t="s">
        <v>30</v>
      </c>
      <c r="I14" s="45" t="s">
        <v>357</v>
      </c>
      <c r="J14" s="46" t="s">
        <v>117</v>
      </c>
      <c r="K14" s="46">
        <v>12</v>
      </c>
      <c r="M14" s="39">
        <f t="shared" si="0"/>
        <v>59</v>
      </c>
      <c r="N14" s="39" t="str">
        <f>IF(M14="","",(IF(M14&lt;=6,1,IF(AND(M14&gt;6,M14&lt;=15),2,IF(AND(M14&gt;15,M14&lt;=20),3,IF(AND(M14&gt;20,M14&lt;=35),4,IF(AND(M14&gt;35,M14&lt;=65),5,6)))))&amp;IF(H14=podloge!$A$66,"A",IF(H14=podloge!$A$67,"B",IF(H14=podloge!$A$68,"C","")))&amp;C14))</f>
        <v>5AŽ</v>
      </c>
      <c r="O14" s="39" t="str">
        <f>IF(M14="","",(IF(M14&lt;=15,1,IF(AND(M14&gt;15,M14&lt;=20),2,IF(AND(M14&gt;20,M14&lt;=30),3,IF(AND(M14&gt;30,M14&lt;=55),4,5))))&amp;IF(H14=podloge!$A$66,"X",IF(H14=podloge!$A$67,"Y",IF(H14=podloge!$A$68,"Z","")))&amp;C14))</f>
        <v>5XŽ</v>
      </c>
      <c r="P14" s="74" t="str">
        <f t="shared" si="1"/>
        <v>Ž21-naziv programa</v>
      </c>
      <c r="Q14" s="74" t="str">
        <f t="shared" si="3"/>
        <v>Ž-naziv programa</v>
      </c>
      <c r="R14" s="74" t="str">
        <f t="shared" si="2"/>
        <v>2Ž-naziv programa-DA</v>
      </c>
      <c r="T14" t="s">
        <v>362</v>
      </c>
      <c r="V14" s="4" t="s">
        <v>261</v>
      </c>
    </row>
    <row r="15" spans="1:22" ht="12.75">
      <c r="A15" s="25">
        <v>8</v>
      </c>
      <c r="B15" s="45" t="s">
        <v>405</v>
      </c>
      <c r="C15" s="46" t="s">
        <v>211</v>
      </c>
      <c r="D15" s="45">
        <v>2004</v>
      </c>
      <c r="E15" s="46" t="s">
        <v>131</v>
      </c>
      <c r="F15" s="46" t="s">
        <v>117</v>
      </c>
      <c r="G15" s="45"/>
      <c r="H15" s="46" t="s">
        <v>30</v>
      </c>
      <c r="I15" s="45" t="s">
        <v>357</v>
      </c>
      <c r="J15" s="46" t="s">
        <v>117</v>
      </c>
      <c r="K15" s="46">
        <v>12</v>
      </c>
      <c r="M15" s="39">
        <f t="shared" si="0"/>
        <v>5</v>
      </c>
      <c r="N15" s="39" t="str">
        <f>IF(M15="","",(IF(M15&lt;=6,1,IF(AND(M15&gt;6,M15&lt;=15),2,IF(AND(M15&gt;15,M15&lt;=20),3,IF(AND(M15&gt;20,M15&lt;=35),4,IF(AND(M15&gt;35,M15&lt;=65),5,6)))))&amp;IF(H15=podloge!$A$66,"A",IF(H15=podloge!$A$67,"B",IF(H15=podloge!$A$68,"C","")))&amp;C15))</f>
        <v>1AŽ</v>
      </c>
      <c r="O15" s="39" t="str">
        <f>IF(M15="","",(IF(M15&lt;=15,1,IF(AND(M15&gt;15,M15&lt;=20),2,IF(AND(M15&gt;20,M15&lt;=30),3,IF(AND(M15&gt;30,M15&lt;=55),4,5))))&amp;IF(H15=podloge!$A$66,"X",IF(H15=podloge!$A$67,"Y",IF(H15=podloge!$A$68,"Z","")))&amp;C15))</f>
        <v>1XŽ</v>
      </c>
      <c r="P15" s="74" t="str">
        <f t="shared" si="1"/>
        <v>Ž6-naziv programa</v>
      </c>
      <c r="Q15" s="74" t="str">
        <f t="shared" si="3"/>
        <v>Ž-naziv programa</v>
      </c>
      <c r="R15" s="74" t="str">
        <f t="shared" si="2"/>
        <v>1Ž-naziv programa-DA</v>
      </c>
      <c r="T15" t="s">
        <v>363</v>
      </c>
      <c r="V15" s="4" t="s">
        <v>273</v>
      </c>
    </row>
    <row r="16" spans="1:22" ht="12.75">
      <c r="A16" s="25">
        <v>9</v>
      </c>
      <c r="B16" s="45" t="s">
        <v>406</v>
      </c>
      <c r="C16" s="46" t="s">
        <v>211</v>
      </c>
      <c r="D16" s="45">
        <v>1992</v>
      </c>
      <c r="E16" s="46" t="s">
        <v>134</v>
      </c>
      <c r="F16" s="46" t="s">
        <v>117</v>
      </c>
      <c r="G16" s="45"/>
      <c r="H16" s="46" t="s">
        <v>30</v>
      </c>
      <c r="I16" s="45" t="s">
        <v>357</v>
      </c>
      <c r="J16" s="46" t="s">
        <v>117</v>
      </c>
      <c r="K16" s="46">
        <v>12</v>
      </c>
      <c r="M16" s="39">
        <f t="shared" si="0"/>
        <v>17</v>
      </c>
      <c r="N16" s="39" t="str">
        <f>IF(M16="","",(IF(M16&lt;=6,1,IF(AND(M16&gt;6,M16&lt;=15),2,IF(AND(M16&gt;15,M16&lt;=20),3,IF(AND(M16&gt;20,M16&lt;=35),4,IF(AND(M16&gt;35,M16&lt;=65),5,6)))))&amp;IF(H16=podloge!$A$66,"A",IF(H16=podloge!$A$67,"B",IF(H16=podloge!$A$68,"C","")))&amp;C16))</f>
        <v>3AŽ</v>
      </c>
      <c r="O16" s="39" t="str">
        <f>IF(M16="","",(IF(M16&lt;=15,1,IF(AND(M16&gt;15,M16&lt;=20),2,IF(AND(M16&gt;20,M16&lt;=30),3,IF(AND(M16&gt;30,M16&lt;=55),4,5))))&amp;IF(H16=podloge!$A$66,"X",IF(H16=podloge!$A$67,"Y",IF(H16=podloge!$A$68,"Z","")))&amp;C16))</f>
        <v>2XŽ</v>
      </c>
      <c r="P16" s="74" t="str">
        <f t="shared" si="1"/>
        <v>Ž17-naziv programa</v>
      </c>
      <c r="Q16" s="74" t="str">
        <f t="shared" si="3"/>
        <v>Ž-naziv programa</v>
      </c>
      <c r="R16" s="74" t="str">
        <f t="shared" si="2"/>
        <v>1Ž-naziv programa-DA</v>
      </c>
      <c r="T16" t="s">
        <v>364</v>
      </c>
      <c r="V16" s="4" t="s">
        <v>274</v>
      </c>
    </row>
    <row r="17" spans="1:22" ht="12.75">
      <c r="A17" s="25">
        <v>10</v>
      </c>
      <c r="B17" s="45" t="s">
        <v>407</v>
      </c>
      <c r="C17" s="46" t="s">
        <v>210</v>
      </c>
      <c r="D17" s="45">
        <v>1992</v>
      </c>
      <c r="E17" s="46" t="s">
        <v>134</v>
      </c>
      <c r="F17" s="46" t="s">
        <v>117</v>
      </c>
      <c r="G17" s="45"/>
      <c r="H17" s="46" t="s">
        <v>30</v>
      </c>
      <c r="I17" s="45" t="s">
        <v>357</v>
      </c>
      <c r="J17" s="46" t="s">
        <v>117</v>
      </c>
      <c r="K17" s="46">
        <v>12</v>
      </c>
      <c r="M17" s="39">
        <f t="shared" si="0"/>
        <v>17</v>
      </c>
      <c r="N17" s="39" t="str">
        <f>IF(M17="","",(IF(M17&lt;=6,1,IF(AND(M17&gt;6,M17&lt;=15),2,IF(AND(M17&gt;15,M17&lt;=20),3,IF(AND(M17&gt;20,M17&lt;=35),4,IF(AND(M17&gt;35,M17&lt;=65),5,6)))))&amp;IF(H17=podloge!$A$66,"A",IF(H17=podloge!$A$67,"B",IF(H17=podloge!$A$68,"C","")))&amp;C17))</f>
        <v>3AM</v>
      </c>
      <c r="O17" s="39" t="str">
        <f>IF(M17="","",(IF(M17&lt;=15,1,IF(AND(M17&gt;15,M17&lt;=20),2,IF(AND(M17&gt;20,M17&lt;=30),3,IF(AND(M17&gt;30,M17&lt;=55),4,5))))&amp;IF(H17=podloge!$A$66,"X",IF(H17=podloge!$A$67,"Y",IF(H17=podloge!$A$68,"Z","")))&amp;C17))</f>
        <v>2XM</v>
      </c>
      <c r="P17" s="74" t="str">
        <f t="shared" si="1"/>
        <v>M17-naziv programa</v>
      </c>
      <c r="Q17" s="74" t="str">
        <f t="shared" si="3"/>
        <v>M-naziv programa</v>
      </c>
      <c r="R17" s="74" t="str">
        <f t="shared" si="2"/>
        <v>1M-naziv programa-DA</v>
      </c>
      <c r="T17" t="s">
        <v>365</v>
      </c>
      <c r="V17" s="4" t="s">
        <v>366</v>
      </c>
    </row>
    <row r="18" spans="1:22" ht="12.75">
      <c r="A18" s="25">
        <v>11</v>
      </c>
      <c r="B18" s="45" t="s">
        <v>408</v>
      </c>
      <c r="C18" s="46" t="s">
        <v>210</v>
      </c>
      <c r="D18" s="45">
        <v>1992</v>
      </c>
      <c r="E18" s="46" t="s">
        <v>134</v>
      </c>
      <c r="F18" s="46" t="s">
        <v>117</v>
      </c>
      <c r="G18" s="45"/>
      <c r="H18" s="46" t="s">
        <v>30</v>
      </c>
      <c r="I18" s="45" t="s">
        <v>357</v>
      </c>
      <c r="J18" s="46" t="s">
        <v>117</v>
      </c>
      <c r="K18" s="46">
        <v>12</v>
      </c>
      <c r="M18" s="39">
        <f t="shared" si="0"/>
        <v>17</v>
      </c>
      <c r="N18" s="39" t="str">
        <f>IF(M18="","",(IF(M18&lt;=6,1,IF(AND(M18&gt;6,M18&lt;=15),2,IF(AND(M18&gt;15,M18&lt;=20),3,IF(AND(M18&gt;20,M18&lt;=35),4,IF(AND(M18&gt;35,M18&lt;=65),5,6)))))&amp;IF(H18=podloge!$A$66,"A",IF(H18=podloge!$A$67,"B",IF(H18=podloge!$A$68,"C","")))&amp;C18))</f>
        <v>3AM</v>
      </c>
      <c r="O18" s="39" t="str">
        <f>IF(M18="","",(IF(M18&lt;=15,1,IF(AND(M18&gt;15,M18&lt;=20),2,IF(AND(M18&gt;20,M18&lt;=30),3,IF(AND(M18&gt;30,M18&lt;=55),4,5))))&amp;IF(H18=podloge!$A$66,"X",IF(H18=podloge!$A$67,"Y",IF(H18=podloge!$A$68,"Z","")))&amp;C18))</f>
        <v>2XM</v>
      </c>
      <c r="P18" s="74" t="str">
        <f t="shared" si="1"/>
        <v>M17-naziv programa</v>
      </c>
      <c r="Q18" s="74" t="str">
        <f t="shared" si="3"/>
        <v>M-naziv programa</v>
      </c>
      <c r="R18" s="74" t="str">
        <f t="shared" si="2"/>
        <v>1M-naziv programa-DA</v>
      </c>
      <c r="T18" t="s">
        <v>369</v>
      </c>
      <c r="V18" s="4" t="s">
        <v>367</v>
      </c>
    </row>
    <row r="19" spans="1:22" ht="12.75">
      <c r="A19" s="25">
        <v>12</v>
      </c>
      <c r="B19" s="45" t="s">
        <v>409</v>
      </c>
      <c r="C19" s="46" t="s">
        <v>211</v>
      </c>
      <c r="D19" s="45">
        <v>1992</v>
      </c>
      <c r="E19" s="46" t="s">
        <v>134</v>
      </c>
      <c r="F19" s="46" t="s">
        <v>117</v>
      </c>
      <c r="G19" s="45"/>
      <c r="H19" s="46" t="s">
        <v>30</v>
      </c>
      <c r="I19" s="45" t="s">
        <v>357</v>
      </c>
      <c r="J19" s="46" t="s">
        <v>117</v>
      </c>
      <c r="K19" s="46">
        <v>12</v>
      </c>
      <c r="M19" s="39">
        <f t="shared" si="0"/>
        <v>17</v>
      </c>
      <c r="N19" s="39" t="str">
        <f>IF(M19="","",(IF(M19&lt;=6,1,IF(AND(M19&gt;6,M19&lt;=15),2,IF(AND(M19&gt;15,M19&lt;=20),3,IF(AND(M19&gt;20,M19&lt;=35),4,IF(AND(M19&gt;35,M19&lt;=65),5,6)))))&amp;IF(H19=podloge!$A$66,"A",IF(H19=podloge!$A$67,"B",IF(H19=podloge!$A$68,"C","")))&amp;C19))</f>
        <v>3AŽ</v>
      </c>
      <c r="O19" s="39" t="str">
        <f>IF(M19="","",(IF(M19&lt;=15,1,IF(AND(M19&gt;15,M19&lt;=20),2,IF(AND(M19&gt;20,M19&lt;=30),3,IF(AND(M19&gt;30,M19&lt;=55),4,5))))&amp;IF(H19=podloge!$A$66,"X",IF(H19=podloge!$A$67,"Y",IF(H19=podloge!$A$68,"Z","")))&amp;C19))</f>
        <v>2XŽ</v>
      </c>
      <c r="P19" s="74" t="str">
        <f t="shared" si="1"/>
        <v>Ž17-naziv programa</v>
      </c>
      <c r="Q19" s="74" t="str">
        <f t="shared" si="3"/>
        <v>Ž-naziv programa</v>
      </c>
      <c r="R19" s="74" t="str">
        <f t="shared" si="2"/>
        <v>1Ž-naziv programa-DA</v>
      </c>
      <c r="T19" t="s">
        <v>370</v>
      </c>
      <c r="V19" s="4" t="s">
        <v>368</v>
      </c>
    </row>
    <row r="20" spans="1:18" ht="12.75">
      <c r="A20" s="25">
        <v>13</v>
      </c>
      <c r="B20" s="45" t="s">
        <v>410</v>
      </c>
      <c r="C20" s="46" t="s">
        <v>211</v>
      </c>
      <c r="D20" s="45">
        <v>1992</v>
      </c>
      <c r="E20" s="46" t="s">
        <v>134</v>
      </c>
      <c r="F20" s="46" t="s">
        <v>117</v>
      </c>
      <c r="G20" s="45"/>
      <c r="H20" s="46" t="s">
        <v>30</v>
      </c>
      <c r="I20" s="45" t="s">
        <v>357</v>
      </c>
      <c r="J20" s="46" t="s">
        <v>117</v>
      </c>
      <c r="K20" s="46">
        <v>12</v>
      </c>
      <c r="M20" s="39">
        <f t="shared" si="0"/>
        <v>17</v>
      </c>
      <c r="N20" s="39" t="str">
        <f>IF(M20="","",(IF(M20&lt;=6,1,IF(AND(M20&gt;6,M20&lt;=15),2,IF(AND(M20&gt;15,M20&lt;=20),3,IF(AND(M20&gt;20,M20&lt;=35),4,IF(AND(M20&gt;35,M20&lt;=65),5,6)))))&amp;IF(H20=podloge!$A$66,"A",IF(H20=podloge!$A$67,"B",IF(H20=podloge!$A$68,"C","")))&amp;C20))</f>
        <v>3AŽ</v>
      </c>
      <c r="O20" s="39" t="str">
        <f>IF(M20="","",(IF(M20&lt;=15,1,IF(AND(M20&gt;15,M20&lt;=20),2,IF(AND(M20&gt;20,M20&lt;=30),3,IF(AND(M20&gt;30,M20&lt;=55),4,5))))&amp;IF(H20=podloge!$A$66,"X",IF(H20=podloge!$A$67,"Y",IF(H20=podloge!$A$68,"Z","")))&amp;C20))</f>
        <v>2XŽ</v>
      </c>
      <c r="P20" s="74" t="str">
        <f t="shared" si="1"/>
        <v>Ž17-naziv programa</v>
      </c>
      <c r="Q20" s="74" t="str">
        <f t="shared" si="3"/>
        <v>Ž-naziv programa</v>
      </c>
      <c r="R20" s="74" t="str">
        <f t="shared" si="2"/>
        <v>1Ž-naziv programa-DA</v>
      </c>
    </row>
    <row r="21" spans="1:18" ht="12.75">
      <c r="A21" s="25">
        <v>14</v>
      </c>
      <c r="B21" s="45" t="s">
        <v>411</v>
      </c>
      <c r="C21" s="46" t="s">
        <v>210</v>
      </c>
      <c r="D21" s="45">
        <v>1985</v>
      </c>
      <c r="E21" s="46"/>
      <c r="F21" s="46" t="s">
        <v>118</v>
      </c>
      <c r="G21" s="45"/>
      <c r="H21" s="46" t="s">
        <v>105</v>
      </c>
      <c r="I21" s="45" t="s">
        <v>357</v>
      </c>
      <c r="J21" s="46" t="s">
        <v>117</v>
      </c>
      <c r="K21" s="46">
        <v>12</v>
      </c>
      <c r="M21" s="39">
        <f t="shared" si="0"/>
        <v>24</v>
      </c>
      <c r="N21" s="39" t="str">
        <f>IF(M21="","",(IF(M21&lt;=6,1,IF(AND(M21&gt;6,M21&lt;=15),2,IF(AND(M21&gt;15,M21&lt;=20),3,IF(AND(M21&gt;20,M21&lt;=35),4,IF(AND(M21&gt;35,M21&lt;=65),5,6)))))&amp;IF(H21=podloge!$A$66,"A",IF(H21=podloge!$A$67,"B",IF(H21=podloge!$A$68,"C","")))&amp;C21))</f>
        <v>4CM</v>
      </c>
      <c r="O21" s="39" t="str">
        <f>IF(M21="","",(IF(M21&lt;=15,1,IF(AND(M21&gt;15,M21&lt;=20),2,IF(AND(M21&gt;20,M21&lt;=30),3,IF(AND(M21&gt;30,M21&lt;=55),4,5))))&amp;IF(H21=podloge!$A$66,"X",IF(H21=podloge!$A$67,"Y",IF(H21=podloge!$A$68,"Z","")))&amp;C21))</f>
        <v>3ZM</v>
      </c>
      <c r="P21" s="74" t="str">
        <f t="shared" si="1"/>
        <v>M21-naziv programa</v>
      </c>
      <c r="Q21" s="74" t="str">
        <f t="shared" si="3"/>
        <v>M-naziv programa</v>
      </c>
      <c r="R21" s="74" t="str">
        <f t="shared" si="2"/>
        <v>1M-naziv programa-DA</v>
      </c>
    </row>
    <row r="22" spans="1:18" ht="12.75">
      <c r="A22" s="25">
        <v>15</v>
      </c>
      <c r="B22" s="45" t="s">
        <v>412</v>
      </c>
      <c r="C22" s="46" t="s">
        <v>211</v>
      </c>
      <c r="D22" s="45">
        <v>1937</v>
      </c>
      <c r="E22" s="46"/>
      <c r="F22" s="46" t="s">
        <v>118</v>
      </c>
      <c r="G22" s="45"/>
      <c r="H22" s="46" t="s">
        <v>31</v>
      </c>
      <c r="I22" s="45" t="s">
        <v>357</v>
      </c>
      <c r="J22" s="46" t="s">
        <v>117</v>
      </c>
      <c r="K22" s="46">
        <v>12</v>
      </c>
      <c r="M22" s="39">
        <f t="shared" si="0"/>
        <v>72</v>
      </c>
      <c r="N22" s="39" t="str">
        <f>IF(M22="","",(IF(M22&lt;=6,1,IF(AND(M22&gt;6,M22&lt;=15),2,IF(AND(M22&gt;15,M22&lt;=20),3,IF(AND(M22&gt;20,M22&lt;=35),4,IF(AND(M22&gt;35,M22&lt;=65),5,6)))))&amp;IF(H22=podloge!$A$66,"A",IF(H22=podloge!$A$67,"B",IF(H22=podloge!$A$68,"C","")))&amp;C22))</f>
        <v>6BŽ</v>
      </c>
      <c r="O22" s="39" t="str">
        <f>IF(M22="","",(IF(M22&lt;=15,1,IF(AND(M22&gt;15,M22&lt;=20),2,IF(AND(M22&gt;20,M22&lt;=30),3,IF(AND(M22&gt;30,M22&lt;=55),4,5))))&amp;IF(H22=podloge!$A$66,"X",IF(H22=podloge!$A$67,"Y",IF(H22=podloge!$A$68,"Z","")))&amp;C22))</f>
        <v>5YŽ</v>
      </c>
      <c r="P22" s="74" t="str">
        <f t="shared" si="1"/>
        <v>Ž21-naziv programa</v>
      </c>
      <c r="Q22" s="74" t="str">
        <f t="shared" si="3"/>
        <v>Ž-naziv programa</v>
      </c>
      <c r="R22" s="74" t="str">
        <f t="shared" si="2"/>
        <v>3Ž-naziv programa-DA</v>
      </c>
    </row>
    <row r="23" spans="1:18" ht="12.75">
      <c r="A23" s="25">
        <v>16</v>
      </c>
      <c r="B23" s="45" t="s">
        <v>413</v>
      </c>
      <c r="C23" s="46" t="s">
        <v>211</v>
      </c>
      <c r="D23" s="45">
        <v>1982</v>
      </c>
      <c r="E23" s="46"/>
      <c r="F23" s="46" t="s">
        <v>118</v>
      </c>
      <c r="G23" s="45"/>
      <c r="H23" s="46" t="s">
        <v>31</v>
      </c>
      <c r="I23" s="45" t="s">
        <v>357</v>
      </c>
      <c r="J23" s="46" t="s">
        <v>117</v>
      </c>
      <c r="K23" s="46">
        <v>12</v>
      </c>
      <c r="M23" s="39">
        <f t="shared" si="0"/>
        <v>27</v>
      </c>
      <c r="N23" s="39" t="str">
        <f>IF(M23="","",(IF(M23&lt;=6,1,IF(AND(M23&gt;6,M23&lt;=15),2,IF(AND(M23&gt;15,M23&lt;=20),3,IF(AND(M23&gt;20,M23&lt;=35),4,IF(AND(M23&gt;35,M23&lt;=65),5,6)))))&amp;IF(H23=podloge!$A$66,"A",IF(H23=podloge!$A$67,"B",IF(H23=podloge!$A$68,"C","")))&amp;C23))</f>
        <v>4BŽ</v>
      </c>
      <c r="O23" s="39" t="str">
        <f>IF(M23="","",(IF(M23&lt;=15,1,IF(AND(M23&gt;15,M23&lt;=20),2,IF(AND(M23&gt;20,M23&lt;=30),3,IF(AND(M23&gt;30,M23&lt;=55),4,5))))&amp;IF(H23=podloge!$A$66,"X",IF(H23=podloge!$A$67,"Y",IF(H23=podloge!$A$68,"Z","")))&amp;C23))</f>
        <v>3YŽ</v>
      </c>
      <c r="P23" s="74" t="str">
        <f t="shared" si="1"/>
        <v>Ž21-naziv programa</v>
      </c>
      <c r="Q23" s="74" t="str">
        <f t="shared" si="3"/>
        <v>Ž-naziv programa</v>
      </c>
      <c r="R23" s="74" t="str">
        <f t="shared" si="2"/>
        <v>1Ž-naziv programa-DA</v>
      </c>
    </row>
    <row r="24" spans="1:18" ht="12.75">
      <c r="A24" s="25">
        <v>17</v>
      </c>
      <c r="B24" s="45" t="s">
        <v>414</v>
      </c>
      <c r="C24" s="46" t="s">
        <v>210</v>
      </c>
      <c r="D24" s="45">
        <v>1992</v>
      </c>
      <c r="E24" s="46"/>
      <c r="F24" s="46" t="s">
        <v>118</v>
      </c>
      <c r="G24" s="45"/>
      <c r="H24" s="46" t="s">
        <v>31</v>
      </c>
      <c r="I24" s="45" t="s">
        <v>357</v>
      </c>
      <c r="J24" s="46" t="s">
        <v>117</v>
      </c>
      <c r="K24" s="46">
        <v>12</v>
      </c>
      <c r="M24" s="39">
        <f t="shared" si="0"/>
        <v>17</v>
      </c>
      <c r="N24" s="39" t="str">
        <f>IF(M24="","",(IF(M24&lt;=6,1,IF(AND(M24&gt;6,M24&lt;=15),2,IF(AND(M24&gt;15,M24&lt;=20),3,IF(AND(M24&gt;20,M24&lt;=35),4,IF(AND(M24&gt;35,M24&lt;=65),5,6)))))&amp;IF(H24=podloge!$A$66,"A",IF(H24=podloge!$A$67,"B",IF(H24=podloge!$A$68,"C","")))&amp;C24))</f>
        <v>3BM</v>
      </c>
      <c r="O24" s="39" t="str">
        <f>IF(M24="","",(IF(M24&lt;=15,1,IF(AND(M24&gt;15,M24&lt;=20),2,IF(AND(M24&gt;20,M24&lt;=30),3,IF(AND(M24&gt;30,M24&lt;=55),4,5))))&amp;IF(H24=podloge!$A$66,"X",IF(H24=podloge!$A$67,"Y",IF(H24=podloge!$A$68,"Z","")))&amp;C24))</f>
        <v>2YM</v>
      </c>
      <c r="P24" s="74" t="str">
        <f t="shared" si="1"/>
        <v>M17-naziv programa</v>
      </c>
      <c r="Q24" s="74" t="str">
        <f t="shared" si="3"/>
        <v>M-naziv programa</v>
      </c>
      <c r="R24" s="74" t="str">
        <f t="shared" si="2"/>
        <v>1M-naziv programa-DA</v>
      </c>
    </row>
    <row r="25" spans="1:18" ht="12.75">
      <c r="A25" s="25">
        <v>18</v>
      </c>
      <c r="B25" s="45" t="s">
        <v>415</v>
      </c>
      <c r="C25" s="46" t="s">
        <v>210</v>
      </c>
      <c r="D25" s="45">
        <v>2002</v>
      </c>
      <c r="E25" s="46"/>
      <c r="F25" s="46" t="s">
        <v>118</v>
      </c>
      <c r="G25" s="45"/>
      <c r="H25" s="46" t="s">
        <v>31</v>
      </c>
      <c r="I25" s="45" t="s">
        <v>357</v>
      </c>
      <c r="J25" s="46" t="s">
        <v>117</v>
      </c>
      <c r="K25" s="46">
        <v>12</v>
      </c>
      <c r="M25" s="39">
        <f t="shared" si="0"/>
        <v>7</v>
      </c>
      <c r="N25" s="39" t="str">
        <f>IF(M25="","",(IF(M25&lt;=6,1,IF(AND(M25&gt;6,M25&lt;=15),2,IF(AND(M25&gt;15,M25&lt;=20),3,IF(AND(M25&gt;20,M25&lt;=35),4,IF(AND(M25&gt;35,M25&lt;=65),5,6)))))&amp;IF(H25=podloge!$A$66,"A",IF(H25=podloge!$A$67,"B",IF(H25=podloge!$A$68,"C","")))&amp;C25))</f>
        <v>2BM</v>
      </c>
      <c r="O25" s="39" t="str">
        <f>IF(M25="","",(IF(M25&lt;=15,1,IF(AND(M25&gt;15,M25&lt;=20),2,IF(AND(M25&gt;20,M25&lt;=30),3,IF(AND(M25&gt;30,M25&lt;=55),4,5))))&amp;IF(H25=podloge!$A$66,"X",IF(H25=podloge!$A$67,"Y",IF(H25=podloge!$A$68,"Z","")))&amp;C25))</f>
        <v>1YM</v>
      </c>
      <c r="P25" s="74" t="str">
        <f t="shared" si="1"/>
        <v>M7-naziv programa</v>
      </c>
      <c r="Q25" s="74" t="str">
        <f t="shared" si="3"/>
        <v>M-naziv programa</v>
      </c>
      <c r="R25" s="74" t="str">
        <f t="shared" si="2"/>
        <v>1M-naziv programa-DA</v>
      </c>
    </row>
    <row r="26" spans="1:18" ht="12.75">
      <c r="A26" s="25">
        <v>19</v>
      </c>
      <c r="B26" s="45" t="s">
        <v>416</v>
      </c>
      <c r="C26" s="46" t="s">
        <v>210</v>
      </c>
      <c r="D26" s="45">
        <v>1974</v>
      </c>
      <c r="E26" s="46"/>
      <c r="F26" s="46" t="s">
        <v>117</v>
      </c>
      <c r="G26" s="45"/>
      <c r="H26" s="46" t="s">
        <v>30</v>
      </c>
      <c r="I26" s="45" t="s">
        <v>357</v>
      </c>
      <c r="J26" s="46" t="s">
        <v>117</v>
      </c>
      <c r="K26" s="46">
        <v>12</v>
      </c>
      <c r="M26" s="39">
        <f t="shared" si="0"/>
        <v>35</v>
      </c>
      <c r="N26" s="39" t="str">
        <f>IF(M26="","",(IF(M26&lt;=6,1,IF(AND(M26&gt;6,M26&lt;=15),2,IF(AND(M26&gt;15,M26&lt;=20),3,IF(AND(M26&gt;20,M26&lt;=35),4,IF(AND(M26&gt;35,M26&lt;=65),5,6)))))&amp;IF(H26=podloge!$A$66,"A",IF(H26=podloge!$A$67,"B",IF(H26=podloge!$A$68,"C","")))&amp;C26))</f>
        <v>4AM</v>
      </c>
      <c r="O26" s="39" t="str">
        <f>IF(M26="","",(IF(M26&lt;=15,1,IF(AND(M26&gt;15,M26&lt;=20),2,IF(AND(M26&gt;20,M26&lt;=30),3,IF(AND(M26&gt;30,M26&lt;=55),4,5))))&amp;IF(H26=podloge!$A$66,"X",IF(H26=podloge!$A$67,"Y",IF(H26=podloge!$A$68,"Z","")))&amp;C26))</f>
        <v>4XM</v>
      </c>
      <c r="P26" s="74" t="str">
        <f t="shared" si="1"/>
        <v>M21-naziv programa</v>
      </c>
      <c r="Q26" s="74" t="str">
        <f t="shared" si="3"/>
        <v>M-naziv programa</v>
      </c>
      <c r="R26" s="74" t="str">
        <f t="shared" si="2"/>
        <v>1M-naziv programa-DA</v>
      </c>
    </row>
    <row r="27" spans="1:18" ht="12.75">
      <c r="A27" s="25">
        <v>20</v>
      </c>
      <c r="B27" s="45" t="s">
        <v>417</v>
      </c>
      <c r="C27" s="46" t="s">
        <v>211</v>
      </c>
      <c r="D27" s="45">
        <v>1971</v>
      </c>
      <c r="E27" s="46"/>
      <c r="F27" s="46" t="s">
        <v>118</v>
      </c>
      <c r="G27" s="45"/>
      <c r="H27" s="46" t="s">
        <v>31</v>
      </c>
      <c r="I27" s="45" t="s">
        <v>357</v>
      </c>
      <c r="J27" s="46" t="s">
        <v>117</v>
      </c>
      <c r="K27" s="46">
        <v>12</v>
      </c>
      <c r="M27" s="39">
        <f t="shared" si="0"/>
        <v>38</v>
      </c>
      <c r="N27" s="39" t="str">
        <f>IF(M27="","",(IF(M27&lt;=6,1,IF(AND(M27&gt;6,M27&lt;=15),2,IF(AND(M27&gt;15,M27&lt;=20),3,IF(AND(M27&gt;20,M27&lt;=35),4,IF(AND(M27&gt;35,M27&lt;=65),5,6)))))&amp;IF(H27=podloge!$A$66,"A",IF(H27=podloge!$A$67,"B",IF(H27=podloge!$A$68,"C","")))&amp;C27))</f>
        <v>5BŽ</v>
      </c>
      <c r="O27" s="39" t="str">
        <f>IF(M27="","",(IF(M27&lt;=15,1,IF(AND(M27&gt;15,M27&lt;=20),2,IF(AND(M27&gt;20,M27&lt;=30),3,IF(AND(M27&gt;30,M27&lt;=55),4,5))))&amp;IF(H27=podloge!$A$66,"X",IF(H27=podloge!$A$67,"Y",IF(H27=podloge!$A$68,"Z","")))&amp;C27))</f>
        <v>4YŽ</v>
      </c>
      <c r="P27" s="74" t="str">
        <f t="shared" si="1"/>
        <v>Ž21-naziv programa</v>
      </c>
      <c r="Q27" s="74" t="str">
        <f t="shared" si="3"/>
        <v>Ž-naziv programa</v>
      </c>
      <c r="R27" s="74" t="str">
        <f t="shared" si="2"/>
        <v>2Ž-naziv programa-DA</v>
      </c>
    </row>
    <row r="28" spans="1:18" ht="12.75">
      <c r="A28" s="25">
        <v>21</v>
      </c>
      <c r="B28" s="45" t="s">
        <v>418</v>
      </c>
      <c r="C28" s="46" t="s">
        <v>211</v>
      </c>
      <c r="D28" s="45">
        <v>1968</v>
      </c>
      <c r="E28" s="46"/>
      <c r="F28" s="46" t="s">
        <v>118</v>
      </c>
      <c r="G28" s="45"/>
      <c r="H28" s="46" t="s">
        <v>31</v>
      </c>
      <c r="I28" s="45" t="s">
        <v>357</v>
      </c>
      <c r="J28" s="46" t="s">
        <v>117</v>
      </c>
      <c r="K28" s="46">
        <v>12</v>
      </c>
      <c r="M28" s="39">
        <f t="shared" si="0"/>
        <v>41</v>
      </c>
      <c r="N28" s="39" t="str">
        <f>IF(M28="","",(IF(M28&lt;=6,1,IF(AND(M28&gt;6,M28&lt;=15),2,IF(AND(M28&gt;15,M28&lt;=20),3,IF(AND(M28&gt;20,M28&lt;=35),4,IF(AND(M28&gt;35,M28&lt;=65),5,6)))))&amp;IF(H28=podloge!$A$66,"A",IF(H28=podloge!$A$67,"B",IF(H28=podloge!$A$68,"C","")))&amp;C28))</f>
        <v>5BŽ</v>
      </c>
      <c r="O28" s="39" t="str">
        <f>IF(M28="","",(IF(M28&lt;=15,1,IF(AND(M28&gt;15,M28&lt;=20),2,IF(AND(M28&gt;20,M28&lt;=30),3,IF(AND(M28&gt;30,M28&lt;=55),4,5))))&amp;IF(H28=podloge!$A$66,"X",IF(H28=podloge!$A$67,"Y",IF(H28=podloge!$A$68,"Z","")))&amp;C28))</f>
        <v>4YŽ</v>
      </c>
      <c r="P28" s="74" t="str">
        <f t="shared" si="1"/>
        <v>Ž21-naziv programa</v>
      </c>
      <c r="Q28" s="74" t="str">
        <f t="shared" si="3"/>
        <v>Ž-naziv programa</v>
      </c>
      <c r="R28" s="74" t="str">
        <f t="shared" si="2"/>
        <v>2Ž-naziv programa-DA</v>
      </c>
    </row>
    <row r="29" spans="1:18" ht="12.75">
      <c r="A29" s="25">
        <v>22</v>
      </c>
      <c r="B29" s="45" t="s">
        <v>419</v>
      </c>
      <c r="C29" s="46" t="s">
        <v>210</v>
      </c>
      <c r="D29" s="45">
        <v>1996</v>
      </c>
      <c r="E29" s="46"/>
      <c r="F29" s="46" t="s">
        <v>118</v>
      </c>
      <c r="G29" s="45"/>
      <c r="H29" s="46" t="s">
        <v>31</v>
      </c>
      <c r="I29" s="45" t="s">
        <v>357</v>
      </c>
      <c r="J29" s="46" t="s">
        <v>117</v>
      </c>
      <c r="K29" s="46">
        <v>8</v>
      </c>
      <c r="M29" s="39">
        <f t="shared" si="0"/>
        <v>13</v>
      </c>
      <c r="N29" s="39" t="str">
        <f>IF(M29="","",(IF(M29&lt;=6,1,IF(AND(M29&gt;6,M29&lt;=15),2,IF(AND(M29&gt;15,M29&lt;=20),3,IF(AND(M29&gt;20,M29&lt;=35),4,IF(AND(M29&gt;35,M29&lt;=65),5,6)))))&amp;IF(H29=podloge!$A$66,"A",IF(H29=podloge!$A$67,"B",IF(H29=podloge!$A$68,"C","")))&amp;C29))</f>
        <v>2BM</v>
      </c>
      <c r="O29" s="39" t="str">
        <f>IF(M29="","",(IF(M29&lt;=15,1,IF(AND(M29&gt;15,M29&lt;=20),2,IF(AND(M29&gt;20,M29&lt;=30),3,IF(AND(M29&gt;30,M29&lt;=55),4,5))))&amp;IF(H29=podloge!$A$66,"X",IF(H29=podloge!$A$67,"Y",IF(H29=podloge!$A$68,"Z","")))&amp;C29))</f>
        <v>1YM</v>
      </c>
      <c r="P29" s="74" t="str">
        <f t="shared" si="1"/>
        <v>M13-naziv programa</v>
      </c>
      <c r="Q29" s="74" t="str">
        <f t="shared" si="3"/>
        <v>M-naziv programa</v>
      </c>
      <c r="R29" s="74" t="str">
        <f t="shared" si="2"/>
        <v>1M-naziv programa-DA</v>
      </c>
    </row>
    <row r="30" spans="1:18" ht="12.75">
      <c r="A30" s="25">
        <v>23</v>
      </c>
      <c r="B30" s="45" t="s">
        <v>420</v>
      </c>
      <c r="C30" s="46" t="s">
        <v>210</v>
      </c>
      <c r="D30" s="45">
        <v>1938</v>
      </c>
      <c r="E30" s="46"/>
      <c r="F30" s="46" t="s">
        <v>118</v>
      </c>
      <c r="G30" s="45"/>
      <c r="H30" s="46" t="s">
        <v>31</v>
      </c>
      <c r="I30" s="45" t="s">
        <v>357</v>
      </c>
      <c r="J30" s="46" t="s">
        <v>117</v>
      </c>
      <c r="K30" s="46">
        <v>8</v>
      </c>
      <c r="M30" s="39">
        <f t="shared" si="0"/>
        <v>71</v>
      </c>
      <c r="N30" s="39" t="str">
        <f>IF(M30="","",(IF(M30&lt;=6,1,IF(AND(M30&gt;6,M30&lt;=15),2,IF(AND(M30&gt;15,M30&lt;=20),3,IF(AND(M30&gt;20,M30&lt;=35),4,IF(AND(M30&gt;35,M30&lt;=65),5,6)))))&amp;IF(H30=podloge!$A$66,"A",IF(H30=podloge!$A$67,"B",IF(H30=podloge!$A$68,"C","")))&amp;C30))</f>
        <v>6BM</v>
      </c>
      <c r="O30" s="39" t="str">
        <f>IF(M30="","",(IF(M30&lt;=15,1,IF(AND(M30&gt;15,M30&lt;=20),2,IF(AND(M30&gt;20,M30&lt;=30),3,IF(AND(M30&gt;30,M30&lt;=55),4,5))))&amp;IF(H30=podloge!$A$66,"X",IF(H30=podloge!$A$67,"Y",IF(H30=podloge!$A$68,"Z","")))&amp;C30))</f>
        <v>5YM</v>
      </c>
      <c r="P30" s="74" t="str">
        <f t="shared" si="1"/>
        <v>M21-naziv programa</v>
      </c>
      <c r="Q30" s="74" t="str">
        <f t="shared" si="3"/>
        <v>M-naziv programa</v>
      </c>
      <c r="R30" s="74" t="str">
        <f t="shared" si="2"/>
        <v>3M-naziv programa-DA</v>
      </c>
    </row>
    <row r="31" spans="1:18" ht="12.75">
      <c r="A31" s="25">
        <v>24</v>
      </c>
      <c r="B31" s="45" t="s">
        <v>421</v>
      </c>
      <c r="C31" s="46" t="s">
        <v>211</v>
      </c>
      <c r="D31" s="45">
        <v>1996</v>
      </c>
      <c r="E31" s="46"/>
      <c r="F31" s="46" t="s">
        <v>117</v>
      </c>
      <c r="G31" s="45"/>
      <c r="H31" s="46" t="s">
        <v>31</v>
      </c>
      <c r="I31" s="45" t="s">
        <v>357</v>
      </c>
      <c r="J31" s="46" t="s">
        <v>117</v>
      </c>
      <c r="K31" s="46">
        <v>8</v>
      </c>
      <c r="M31" s="39">
        <f t="shared" si="0"/>
        <v>13</v>
      </c>
      <c r="N31" s="39" t="str">
        <f>IF(M31="","",(IF(M31&lt;=6,1,IF(AND(M31&gt;6,M31&lt;=15),2,IF(AND(M31&gt;15,M31&lt;=20),3,IF(AND(M31&gt;20,M31&lt;=35),4,IF(AND(M31&gt;35,M31&lt;=65),5,6)))))&amp;IF(H31=podloge!$A$66,"A",IF(H31=podloge!$A$67,"B",IF(H31=podloge!$A$68,"C","")))&amp;C31))</f>
        <v>2BŽ</v>
      </c>
      <c r="O31" s="39" t="str">
        <f>IF(M31="","",(IF(M31&lt;=15,1,IF(AND(M31&gt;15,M31&lt;=20),2,IF(AND(M31&gt;20,M31&lt;=30),3,IF(AND(M31&gt;30,M31&lt;=55),4,5))))&amp;IF(H31=podloge!$A$66,"X",IF(H31=podloge!$A$67,"Y",IF(H31=podloge!$A$68,"Z","")))&amp;C31))</f>
        <v>1YŽ</v>
      </c>
      <c r="P31" s="74" t="str">
        <f t="shared" si="1"/>
        <v>Ž13-naziv programa</v>
      </c>
      <c r="Q31" s="74" t="str">
        <f t="shared" si="3"/>
        <v>Ž-naziv programa</v>
      </c>
      <c r="R31" s="74" t="str">
        <f t="shared" si="2"/>
        <v>1Ž-naziv programa-DA</v>
      </c>
    </row>
    <row r="32" spans="1:18" ht="12.75">
      <c r="A32" s="25">
        <v>25</v>
      </c>
      <c r="B32" s="45" t="s">
        <v>422</v>
      </c>
      <c r="C32" s="46" t="s">
        <v>211</v>
      </c>
      <c r="D32" s="45">
        <v>1968</v>
      </c>
      <c r="E32" s="46"/>
      <c r="F32" s="46" t="s">
        <v>118</v>
      </c>
      <c r="G32" s="45"/>
      <c r="H32" s="46" t="s">
        <v>31</v>
      </c>
      <c r="I32" s="45" t="s">
        <v>357</v>
      </c>
      <c r="J32" s="46" t="s">
        <v>117</v>
      </c>
      <c r="K32" s="46">
        <v>8</v>
      </c>
      <c r="M32" s="39">
        <f t="shared" si="0"/>
        <v>41</v>
      </c>
      <c r="N32" s="39" t="str">
        <f>IF(M32="","",(IF(M32&lt;=6,1,IF(AND(M32&gt;6,M32&lt;=15),2,IF(AND(M32&gt;15,M32&lt;=20),3,IF(AND(M32&gt;20,M32&lt;=35),4,IF(AND(M32&gt;35,M32&lt;=65),5,6)))))&amp;IF(H32=podloge!$A$66,"A",IF(H32=podloge!$A$67,"B",IF(H32=podloge!$A$68,"C","")))&amp;C32))</f>
        <v>5BŽ</v>
      </c>
      <c r="O32" s="39" t="str">
        <f>IF(M32="","",(IF(M32&lt;=15,1,IF(AND(M32&gt;15,M32&lt;=20),2,IF(AND(M32&gt;20,M32&lt;=30),3,IF(AND(M32&gt;30,M32&lt;=55),4,5))))&amp;IF(H32=podloge!$A$66,"X",IF(H32=podloge!$A$67,"Y",IF(H32=podloge!$A$68,"Z","")))&amp;C32))</f>
        <v>4YŽ</v>
      </c>
      <c r="P32" s="74" t="str">
        <f t="shared" si="1"/>
        <v>Ž21-naziv programa</v>
      </c>
      <c r="Q32" s="74" t="str">
        <f t="shared" si="3"/>
        <v>Ž-naziv programa</v>
      </c>
      <c r="R32" s="74" t="str">
        <f t="shared" si="2"/>
        <v>2Ž-naziv programa-DA</v>
      </c>
    </row>
    <row r="33" spans="1:18" ht="12.75">
      <c r="A33" s="25">
        <v>26</v>
      </c>
      <c r="B33" s="45" t="s">
        <v>423</v>
      </c>
      <c r="C33" s="46" t="s">
        <v>210</v>
      </c>
      <c r="D33" s="45">
        <v>1989</v>
      </c>
      <c r="E33" s="46"/>
      <c r="F33" s="46" t="s">
        <v>118</v>
      </c>
      <c r="G33" s="45"/>
      <c r="H33" s="46" t="s">
        <v>31</v>
      </c>
      <c r="I33" s="45" t="s">
        <v>357</v>
      </c>
      <c r="J33" s="46" t="s">
        <v>117</v>
      </c>
      <c r="K33" s="46">
        <v>8</v>
      </c>
      <c r="M33" s="39">
        <f t="shared" si="0"/>
        <v>20</v>
      </c>
      <c r="N33" s="39" t="str">
        <f>IF(M33="","",(IF(M33&lt;=6,1,IF(AND(M33&gt;6,M33&lt;=15),2,IF(AND(M33&gt;15,M33&lt;=20),3,IF(AND(M33&gt;20,M33&lt;=35),4,IF(AND(M33&gt;35,M33&lt;=65),5,6)))))&amp;IF(H33=podloge!$A$66,"A",IF(H33=podloge!$A$67,"B",IF(H33=podloge!$A$68,"C","")))&amp;C33))</f>
        <v>3BM</v>
      </c>
      <c r="O33" s="39" t="str">
        <f>IF(M33="","",(IF(M33&lt;=15,1,IF(AND(M33&gt;15,M33&lt;=20),2,IF(AND(M33&gt;20,M33&lt;=30),3,IF(AND(M33&gt;30,M33&lt;=55),4,5))))&amp;IF(H33=podloge!$A$66,"X",IF(H33=podloge!$A$67,"Y",IF(H33=podloge!$A$68,"Z","")))&amp;C33))</f>
        <v>2YM</v>
      </c>
      <c r="P33" s="74" t="str">
        <f t="shared" si="1"/>
        <v>M20-naziv programa</v>
      </c>
      <c r="Q33" s="74" t="str">
        <f t="shared" si="3"/>
        <v>M-naziv programa</v>
      </c>
      <c r="R33" s="74" t="str">
        <f t="shared" si="2"/>
        <v>1M-naziv programa-DA</v>
      </c>
    </row>
    <row r="34" spans="1:18" ht="12.75">
      <c r="A34" s="25">
        <v>27</v>
      </c>
      <c r="B34" s="45" t="s">
        <v>424</v>
      </c>
      <c r="C34" s="46" t="s">
        <v>210</v>
      </c>
      <c r="D34" s="45">
        <v>1973</v>
      </c>
      <c r="E34" s="46"/>
      <c r="F34" s="46" t="s">
        <v>118</v>
      </c>
      <c r="G34" s="45"/>
      <c r="H34" s="46" t="s">
        <v>31</v>
      </c>
      <c r="I34" s="45" t="s">
        <v>357</v>
      </c>
      <c r="J34" s="46" t="s">
        <v>117</v>
      </c>
      <c r="K34" s="46">
        <v>12</v>
      </c>
      <c r="M34" s="39">
        <f t="shared" si="0"/>
        <v>36</v>
      </c>
      <c r="N34" s="39" t="str">
        <f>IF(M34="","",(IF(M34&lt;=6,1,IF(AND(M34&gt;6,M34&lt;=15),2,IF(AND(M34&gt;15,M34&lt;=20),3,IF(AND(M34&gt;20,M34&lt;=35),4,IF(AND(M34&gt;35,M34&lt;=65),5,6)))))&amp;IF(H34=podloge!$A$66,"A",IF(H34=podloge!$A$67,"B",IF(H34=podloge!$A$68,"C","")))&amp;C34))</f>
        <v>5BM</v>
      </c>
      <c r="O34" s="39" t="str">
        <f>IF(M34="","",(IF(M34&lt;=15,1,IF(AND(M34&gt;15,M34&lt;=20),2,IF(AND(M34&gt;20,M34&lt;=30),3,IF(AND(M34&gt;30,M34&lt;=55),4,5))))&amp;IF(H34=podloge!$A$66,"X",IF(H34=podloge!$A$67,"Y",IF(H34=podloge!$A$68,"Z","")))&amp;C34))</f>
        <v>4YM</v>
      </c>
      <c r="P34" s="74" t="str">
        <f t="shared" si="1"/>
        <v>M21-naziv programa</v>
      </c>
      <c r="Q34" s="74" t="str">
        <f t="shared" si="3"/>
        <v>M-naziv programa</v>
      </c>
      <c r="R34" s="74" t="str">
        <f t="shared" si="2"/>
        <v>2M-naziv programa-DA</v>
      </c>
    </row>
    <row r="35" spans="1:18" ht="12.75">
      <c r="A35" s="25">
        <v>28</v>
      </c>
      <c r="B35" s="45" t="s">
        <v>425</v>
      </c>
      <c r="C35" s="46" t="s">
        <v>210</v>
      </c>
      <c r="D35" s="45">
        <v>1939</v>
      </c>
      <c r="E35" s="46"/>
      <c r="F35" s="46" t="s">
        <v>118</v>
      </c>
      <c r="G35" s="45"/>
      <c r="H35" s="46" t="s">
        <v>31</v>
      </c>
      <c r="I35" s="45" t="s">
        <v>357</v>
      </c>
      <c r="J35" s="46" t="s">
        <v>117</v>
      </c>
      <c r="K35" s="46">
        <v>12</v>
      </c>
      <c r="M35" s="39">
        <f t="shared" si="0"/>
        <v>70</v>
      </c>
      <c r="N35" s="39" t="str">
        <f>IF(M35="","",(IF(M35&lt;=6,1,IF(AND(M35&gt;6,M35&lt;=15),2,IF(AND(M35&gt;15,M35&lt;=20),3,IF(AND(M35&gt;20,M35&lt;=35),4,IF(AND(M35&gt;35,M35&lt;=65),5,6)))))&amp;IF(H35=podloge!$A$66,"A",IF(H35=podloge!$A$67,"B",IF(H35=podloge!$A$68,"C","")))&amp;C35))</f>
        <v>6BM</v>
      </c>
      <c r="O35" s="39" t="str">
        <f>IF(M35="","",(IF(M35&lt;=15,1,IF(AND(M35&gt;15,M35&lt;=20),2,IF(AND(M35&gt;20,M35&lt;=30),3,IF(AND(M35&gt;30,M35&lt;=55),4,5))))&amp;IF(H35=podloge!$A$66,"X",IF(H35=podloge!$A$67,"Y",IF(H35=podloge!$A$68,"Z","")))&amp;C35))</f>
        <v>5YM</v>
      </c>
      <c r="P35" s="74" t="str">
        <f t="shared" si="1"/>
        <v>M21-naziv programa</v>
      </c>
      <c r="Q35" s="74" t="str">
        <f t="shared" si="3"/>
        <v>M-naziv programa</v>
      </c>
      <c r="R35" s="74" t="str">
        <f t="shared" si="2"/>
        <v>3M-naziv programa-DA</v>
      </c>
    </row>
    <row r="36" spans="1:18" ht="12.75">
      <c r="A36" s="25">
        <v>29</v>
      </c>
      <c r="B36" s="45" t="s">
        <v>426</v>
      </c>
      <c r="C36" s="46" t="s">
        <v>211</v>
      </c>
      <c r="D36" s="45">
        <v>1966</v>
      </c>
      <c r="E36" s="46"/>
      <c r="F36" s="46" t="s">
        <v>118</v>
      </c>
      <c r="G36" s="45"/>
      <c r="H36" s="46" t="s">
        <v>31</v>
      </c>
      <c r="I36" s="45" t="s">
        <v>357</v>
      </c>
      <c r="J36" s="46" t="s">
        <v>117</v>
      </c>
      <c r="K36" s="46">
        <v>12</v>
      </c>
      <c r="M36" s="39">
        <f t="shared" si="0"/>
        <v>43</v>
      </c>
      <c r="N36" s="39" t="str">
        <f>IF(M36="","",(IF(M36&lt;=6,1,IF(AND(M36&gt;6,M36&lt;=15),2,IF(AND(M36&gt;15,M36&lt;=20),3,IF(AND(M36&gt;20,M36&lt;=35),4,IF(AND(M36&gt;35,M36&lt;=65),5,6)))))&amp;IF(H36=podloge!$A$66,"A",IF(H36=podloge!$A$67,"B",IF(H36=podloge!$A$68,"C","")))&amp;C36))</f>
        <v>5BŽ</v>
      </c>
      <c r="O36" s="39" t="str">
        <f>IF(M36="","",(IF(M36&lt;=15,1,IF(AND(M36&gt;15,M36&lt;=20),2,IF(AND(M36&gt;20,M36&lt;=30),3,IF(AND(M36&gt;30,M36&lt;=55),4,5))))&amp;IF(H36=podloge!$A$66,"X",IF(H36=podloge!$A$67,"Y",IF(H36=podloge!$A$68,"Z","")))&amp;C36))</f>
        <v>4YŽ</v>
      </c>
      <c r="P36" s="74" t="str">
        <f t="shared" si="1"/>
        <v>Ž21-naziv programa</v>
      </c>
      <c r="Q36" s="74" t="str">
        <f t="shared" si="3"/>
        <v>Ž-naziv programa</v>
      </c>
      <c r="R36" s="74" t="str">
        <f t="shared" si="2"/>
        <v>2Ž-naziv programa-DA</v>
      </c>
    </row>
    <row r="37" spans="1:18" ht="12.75">
      <c r="A37" s="25">
        <v>30</v>
      </c>
      <c r="B37" s="45" t="s">
        <v>427</v>
      </c>
      <c r="C37" s="46" t="s">
        <v>210</v>
      </c>
      <c r="D37" s="45">
        <v>1944</v>
      </c>
      <c r="E37" s="46"/>
      <c r="F37" s="46" t="s">
        <v>118</v>
      </c>
      <c r="G37" s="45"/>
      <c r="H37" s="46" t="s">
        <v>31</v>
      </c>
      <c r="I37" s="45" t="s">
        <v>357</v>
      </c>
      <c r="J37" s="46" t="s">
        <v>117</v>
      </c>
      <c r="K37" s="46">
        <v>12</v>
      </c>
      <c r="M37" s="39">
        <f t="shared" si="0"/>
        <v>65</v>
      </c>
      <c r="N37" s="39" t="str">
        <f>IF(M37="","",(IF(M37&lt;=6,1,IF(AND(M37&gt;6,M37&lt;=15),2,IF(AND(M37&gt;15,M37&lt;=20),3,IF(AND(M37&gt;20,M37&lt;=35),4,IF(AND(M37&gt;35,M37&lt;=65),5,6)))))&amp;IF(H37=podloge!$A$66,"A",IF(H37=podloge!$A$67,"B",IF(H37=podloge!$A$68,"C","")))&amp;C37))</f>
        <v>5BM</v>
      </c>
      <c r="O37" s="39" t="str">
        <f>IF(M37="","",(IF(M37&lt;=15,1,IF(AND(M37&gt;15,M37&lt;=20),2,IF(AND(M37&gt;20,M37&lt;=30),3,IF(AND(M37&gt;30,M37&lt;=55),4,5))))&amp;IF(H37=podloge!$A$66,"X",IF(H37=podloge!$A$67,"Y",IF(H37=podloge!$A$68,"Z","")))&amp;C37))</f>
        <v>5YM</v>
      </c>
      <c r="P37" s="74" t="str">
        <f t="shared" si="1"/>
        <v>M21-naziv programa</v>
      </c>
      <c r="Q37" s="74" t="str">
        <f t="shared" si="3"/>
        <v>M-naziv programa</v>
      </c>
      <c r="R37" s="74" t="str">
        <f t="shared" si="2"/>
        <v>2M-naziv programa-DA</v>
      </c>
    </row>
    <row r="38" spans="1:18" ht="12.75">
      <c r="A38" s="25">
        <v>31</v>
      </c>
      <c r="B38" s="45" t="s">
        <v>428</v>
      </c>
      <c r="C38" s="46" t="s">
        <v>210</v>
      </c>
      <c r="D38" s="45">
        <v>1992</v>
      </c>
      <c r="E38" s="46"/>
      <c r="F38" s="46" t="s">
        <v>118</v>
      </c>
      <c r="G38" s="45"/>
      <c r="H38" s="46" t="s">
        <v>31</v>
      </c>
      <c r="I38" s="45" t="s">
        <v>357</v>
      </c>
      <c r="J38" s="46" t="s">
        <v>117</v>
      </c>
      <c r="K38" s="46">
        <v>12</v>
      </c>
      <c r="M38" s="39">
        <f t="shared" si="0"/>
        <v>17</v>
      </c>
      <c r="N38" s="39" t="str">
        <f>IF(M38="","",(IF(M38&lt;=6,1,IF(AND(M38&gt;6,M38&lt;=15),2,IF(AND(M38&gt;15,M38&lt;=20),3,IF(AND(M38&gt;20,M38&lt;=35),4,IF(AND(M38&gt;35,M38&lt;=65),5,6)))))&amp;IF(H38=podloge!$A$66,"A",IF(H38=podloge!$A$67,"B",IF(H38=podloge!$A$68,"C","")))&amp;C38))</f>
        <v>3BM</v>
      </c>
      <c r="O38" s="39" t="str">
        <f>IF(M38="","",(IF(M38&lt;=15,1,IF(AND(M38&gt;15,M38&lt;=20),2,IF(AND(M38&gt;20,M38&lt;=30),3,IF(AND(M38&gt;30,M38&lt;=55),4,5))))&amp;IF(H38=podloge!$A$66,"X",IF(H38=podloge!$A$67,"Y",IF(H38=podloge!$A$68,"Z","")))&amp;C38))</f>
        <v>2YM</v>
      </c>
      <c r="P38" s="74" t="str">
        <f t="shared" si="1"/>
        <v>M17-naziv programa</v>
      </c>
      <c r="Q38" s="74" t="str">
        <f t="shared" si="3"/>
        <v>M-naziv programa</v>
      </c>
      <c r="R38" s="74" t="str">
        <f t="shared" si="2"/>
        <v>1M-naziv programa-DA</v>
      </c>
    </row>
    <row r="39" spans="1:18" ht="12.75">
      <c r="A39" s="25">
        <v>32</v>
      </c>
      <c r="B39" s="45" t="s">
        <v>429</v>
      </c>
      <c r="C39" s="46" t="s">
        <v>211</v>
      </c>
      <c r="D39" s="45">
        <v>1988</v>
      </c>
      <c r="E39" s="46"/>
      <c r="F39" s="46" t="s">
        <v>118</v>
      </c>
      <c r="G39" s="45"/>
      <c r="H39" s="46" t="s">
        <v>31</v>
      </c>
      <c r="I39" s="45" t="s">
        <v>357</v>
      </c>
      <c r="J39" s="46" t="s">
        <v>117</v>
      </c>
      <c r="K39" s="46">
        <v>12</v>
      </c>
      <c r="M39" s="39">
        <f t="shared" si="0"/>
        <v>21</v>
      </c>
      <c r="N39" s="39" t="str">
        <f>IF(M39="","",(IF(M39&lt;=6,1,IF(AND(M39&gt;6,M39&lt;=15),2,IF(AND(M39&gt;15,M39&lt;=20),3,IF(AND(M39&gt;20,M39&lt;=35),4,IF(AND(M39&gt;35,M39&lt;=65),5,6)))))&amp;IF(H39=podloge!$A$66,"A",IF(H39=podloge!$A$67,"B",IF(H39=podloge!$A$68,"C","")))&amp;C39))</f>
        <v>4BŽ</v>
      </c>
      <c r="O39" s="39" t="str">
        <f>IF(M39="","",(IF(M39&lt;=15,1,IF(AND(M39&gt;15,M39&lt;=20),2,IF(AND(M39&gt;20,M39&lt;=30),3,IF(AND(M39&gt;30,M39&lt;=55),4,5))))&amp;IF(H39=podloge!$A$66,"X",IF(H39=podloge!$A$67,"Y",IF(H39=podloge!$A$68,"Z","")))&amp;C39))</f>
        <v>3YŽ</v>
      </c>
      <c r="P39" s="74" t="str">
        <f t="shared" si="1"/>
        <v>Ž21-naziv programa</v>
      </c>
      <c r="Q39" s="74" t="str">
        <f t="shared" si="3"/>
        <v>Ž-naziv programa</v>
      </c>
      <c r="R39" s="74" t="str">
        <f t="shared" si="2"/>
        <v>1Ž-naziv programa-DA</v>
      </c>
    </row>
    <row r="40" spans="1:18" ht="12.75">
      <c r="A40" s="25">
        <v>33</v>
      </c>
      <c r="B40" s="45" t="s">
        <v>430</v>
      </c>
      <c r="C40" s="46" t="s">
        <v>210</v>
      </c>
      <c r="D40" s="45">
        <v>1953</v>
      </c>
      <c r="E40" s="46"/>
      <c r="F40" s="46" t="s">
        <v>118</v>
      </c>
      <c r="G40" s="45"/>
      <c r="H40" s="46" t="s">
        <v>31</v>
      </c>
      <c r="I40" s="45" t="s">
        <v>357</v>
      </c>
      <c r="J40" s="46" t="s">
        <v>117</v>
      </c>
      <c r="K40" s="46">
        <v>12</v>
      </c>
      <c r="M40" s="39">
        <f t="shared" si="0"/>
        <v>56</v>
      </c>
      <c r="N40" s="39" t="str">
        <f>IF(M40="","",(IF(M40&lt;=6,1,IF(AND(M40&gt;6,M40&lt;=15),2,IF(AND(M40&gt;15,M40&lt;=20),3,IF(AND(M40&gt;20,M40&lt;=35),4,IF(AND(M40&gt;35,M40&lt;=65),5,6)))))&amp;IF(H40=podloge!$A$66,"A",IF(H40=podloge!$A$67,"B",IF(H40=podloge!$A$68,"C","")))&amp;C40))</f>
        <v>5BM</v>
      </c>
      <c r="O40" s="39" t="str">
        <f>IF(M40="","",(IF(M40&lt;=15,1,IF(AND(M40&gt;15,M40&lt;=20),2,IF(AND(M40&gt;20,M40&lt;=30),3,IF(AND(M40&gt;30,M40&lt;=55),4,5))))&amp;IF(H40=podloge!$A$66,"X",IF(H40=podloge!$A$67,"Y",IF(H40=podloge!$A$68,"Z","")))&amp;C40))</f>
        <v>5YM</v>
      </c>
      <c r="P40" s="74" t="str">
        <f t="shared" si="1"/>
        <v>M21-naziv programa</v>
      </c>
      <c r="Q40" s="74" t="str">
        <f t="shared" si="3"/>
        <v>M-naziv programa</v>
      </c>
      <c r="R40" s="74" t="str">
        <f t="shared" si="2"/>
        <v>2M-naziv programa-DA</v>
      </c>
    </row>
    <row r="41" spans="1:18" ht="12.75">
      <c r="A41" s="25">
        <v>34</v>
      </c>
      <c r="B41" s="45" t="s">
        <v>431</v>
      </c>
      <c r="C41" s="46" t="s">
        <v>210</v>
      </c>
      <c r="D41" s="45">
        <v>1940</v>
      </c>
      <c r="E41" s="46"/>
      <c r="F41" s="46" t="s">
        <v>118</v>
      </c>
      <c r="G41" s="45"/>
      <c r="H41" s="46" t="s">
        <v>31</v>
      </c>
      <c r="I41" s="45" t="s">
        <v>357</v>
      </c>
      <c r="J41" s="46" t="s">
        <v>117</v>
      </c>
      <c r="K41" s="46">
        <v>12</v>
      </c>
      <c r="M41" s="39">
        <f t="shared" si="0"/>
        <v>69</v>
      </c>
      <c r="N41" s="39" t="str">
        <f>IF(M41="","",(IF(M41&lt;=6,1,IF(AND(M41&gt;6,M41&lt;=15),2,IF(AND(M41&gt;15,M41&lt;=20),3,IF(AND(M41&gt;20,M41&lt;=35),4,IF(AND(M41&gt;35,M41&lt;=65),5,6)))))&amp;IF(H41=podloge!$A$66,"A",IF(H41=podloge!$A$67,"B",IF(H41=podloge!$A$68,"C","")))&amp;C41))</f>
        <v>6BM</v>
      </c>
      <c r="O41" s="39" t="str">
        <f>IF(M41="","",(IF(M41&lt;=15,1,IF(AND(M41&gt;15,M41&lt;=20),2,IF(AND(M41&gt;20,M41&lt;=30),3,IF(AND(M41&gt;30,M41&lt;=55),4,5))))&amp;IF(H41=podloge!$A$66,"X",IF(H41=podloge!$A$67,"Y",IF(H41=podloge!$A$68,"Z","")))&amp;C41))</f>
        <v>5YM</v>
      </c>
      <c r="P41" s="74" t="str">
        <f t="shared" si="1"/>
        <v>M21-naziv programa</v>
      </c>
      <c r="Q41" s="74" t="str">
        <f t="shared" si="3"/>
        <v>M-naziv programa</v>
      </c>
      <c r="R41" s="74" t="str">
        <f t="shared" si="2"/>
        <v>3M-naziv programa-DA</v>
      </c>
    </row>
    <row r="42" spans="1:18" ht="12.75">
      <c r="A42" s="25">
        <v>35</v>
      </c>
      <c r="B42" s="45" t="s">
        <v>432</v>
      </c>
      <c r="C42" s="46" t="s">
        <v>210</v>
      </c>
      <c r="D42" s="45">
        <v>1998</v>
      </c>
      <c r="E42" s="46"/>
      <c r="F42" s="46" t="s">
        <v>118</v>
      </c>
      <c r="G42" s="45"/>
      <c r="H42" s="46" t="s">
        <v>31</v>
      </c>
      <c r="I42" s="45" t="s">
        <v>357</v>
      </c>
      <c r="J42" s="46" t="s">
        <v>117</v>
      </c>
      <c r="K42" s="46">
        <v>12</v>
      </c>
      <c r="M42" s="39">
        <f t="shared" si="0"/>
        <v>11</v>
      </c>
      <c r="N42" s="39" t="str">
        <f>IF(M42="","",(IF(M42&lt;=6,1,IF(AND(M42&gt;6,M42&lt;=15),2,IF(AND(M42&gt;15,M42&lt;=20),3,IF(AND(M42&gt;20,M42&lt;=35),4,IF(AND(M42&gt;35,M42&lt;=65),5,6)))))&amp;IF(H42=podloge!$A$66,"A",IF(H42=podloge!$A$67,"B",IF(H42=podloge!$A$68,"C","")))&amp;C42))</f>
        <v>2BM</v>
      </c>
      <c r="O42" s="39" t="str">
        <f>IF(M42="","",(IF(M42&lt;=15,1,IF(AND(M42&gt;15,M42&lt;=20),2,IF(AND(M42&gt;20,M42&lt;=30),3,IF(AND(M42&gt;30,M42&lt;=55),4,5))))&amp;IF(H42=podloge!$A$66,"X",IF(H42=podloge!$A$67,"Y",IF(H42=podloge!$A$68,"Z","")))&amp;C42))</f>
        <v>1YM</v>
      </c>
      <c r="P42" s="74" t="str">
        <f t="shared" si="1"/>
        <v>M11-naziv programa</v>
      </c>
      <c r="Q42" s="74" t="str">
        <f t="shared" si="3"/>
        <v>M-naziv programa</v>
      </c>
      <c r="R42" s="74" t="str">
        <f t="shared" si="2"/>
        <v>1M-naziv programa-DA</v>
      </c>
    </row>
    <row r="43" spans="1:18" ht="12.75">
      <c r="A43" s="25">
        <v>36</v>
      </c>
      <c r="B43" s="45" t="s">
        <v>433</v>
      </c>
      <c r="C43" s="46" t="s">
        <v>210</v>
      </c>
      <c r="D43" s="45">
        <v>1949</v>
      </c>
      <c r="E43" s="46"/>
      <c r="F43" s="46" t="s">
        <v>118</v>
      </c>
      <c r="G43" s="45"/>
      <c r="H43" s="46" t="s">
        <v>31</v>
      </c>
      <c r="I43" s="45" t="s">
        <v>357</v>
      </c>
      <c r="J43" s="46" t="s">
        <v>117</v>
      </c>
      <c r="K43" s="46">
        <v>12</v>
      </c>
      <c r="M43" s="39">
        <f t="shared" si="0"/>
        <v>60</v>
      </c>
      <c r="N43" s="39" t="str">
        <f>IF(M43="","",(IF(M43&lt;=6,1,IF(AND(M43&gt;6,M43&lt;=15),2,IF(AND(M43&gt;15,M43&lt;=20),3,IF(AND(M43&gt;20,M43&lt;=35),4,IF(AND(M43&gt;35,M43&lt;=65),5,6)))))&amp;IF(H43=podloge!$A$66,"A",IF(H43=podloge!$A$67,"B",IF(H43=podloge!$A$68,"C","")))&amp;C43))</f>
        <v>5BM</v>
      </c>
      <c r="O43" s="39" t="str">
        <f>IF(M43="","",(IF(M43&lt;=15,1,IF(AND(M43&gt;15,M43&lt;=20),2,IF(AND(M43&gt;20,M43&lt;=30),3,IF(AND(M43&gt;30,M43&lt;=55),4,5))))&amp;IF(H43=podloge!$A$66,"X",IF(H43=podloge!$A$67,"Y",IF(H43=podloge!$A$68,"Z","")))&amp;C43))</f>
        <v>5YM</v>
      </c>
      <c r="P43" s="74" t="str">
        <f t="shared" si="1"/>
        <v>M21-naziv programa</v>
      </c>
      <c r="Q43" s="74" t="str">
        <f t="shared" si="3"/>
        <v>M-naziv programa</v>
      </c>
      <c r="R43" s="74" t="str">
        <f t="shared" si="2"/>
        <v>2M-naziv programa-DA</v>
      </c>
    </row>
    <row r="44" spans="1:18" ht="12.75">
      <c r="A44" s="25">
        <v>37</v>
      </c>
      <c r="B44" s="45" t="s">
        <v>434</v>
      </c>
      <c r="C44" s="46" t="s">
        <v>211</v>
      </c>
      <c r="D44" s="45">
        <v>1982</v>
      </c>
      <c r="E44" s="46"/>
      <c r="F44" s="46" t="s">
        <v>118</v>
      </c>
      <c r="G44" s="45"/>
      <c r="H44" s="46" t="s">
        <v>31</v>
      </c>
      <c r="I44" s="45" t="s">
        <v>357</v>
      </c>
      <c r="J44" s="46" t="s">
        <v>117</v>
      </c>
      <c r="K44" s="46">
        <v>12</v>
      </c>
      <c r="M44" s="39">
        <f t="shared" si="0"/>
        <v>27</v>
      </c>
      <c r="N44" s="39" t="str">
        <f>IF(M44="","",(IF(M44&lt;=6,1,IF(AND(M44&gt;6,M44&lt;=15),2,IF(AND(M44&gt;15,M44&lt;=20),3,IF(AND(M44&gt;20,M44&lt;=35),4,IF(AND(M44&gt;35,M44&lt;=65),5,6)))))&amp;IF(H44=podloge!$A$66,"A",IF(H44=podloge!$A$67,"B",IF(H44=podloge!$A$68,"C","")))&amp;C44))</f>
        <v>4BŽ</v>
      </c>
      <c r="O44" s="39" t="str">
        <f>IF(M44="","",(IF(M44&lt;=15,1,IF(AND(M44&gt;15,M44&lt;=20),2,IF(AND(M44&gt;20,M44&lt;=30),3,IF(AND(M44&gt;30,M44&lt;=55),4,5))))&amp;IF(H44=podloge!$A$66,"X",IF(H44=podloge!$A$67,"Y",IF(H44=podloge!$A$68,"Z","")))&amp;C44))</f>
        <v>3YŽ</v>
      </c>
      <c r="P44" s="74" t="str">
        <f t="shared" si="1"/>
        <v>Ž21-naziv programa</v>
      </c>
      <c r="Q44" s="74" t="str">
        <f t="shared" si="3"/>
        <v>Ž-naziv programa</v>
      </c>
      <c r="R44" s="74" t="str">
        <f t="shared" si="2"/>
        <v>1Ž-naziv programa-DA</v>
      </c>
    </row>
    <row r="45" spans="1:18" ht="12.75">
      <c r="A45" s="25">
        <v>38</v>
      </c>
      <c r="B45" s="45" t="s">
        <v>435</v>
      </c>
      <c r="C45" s="46" t="s">
        <v>210</v>
      </c>
      <c r="D45" s="45">
        <v>1935</v>
      </c>
      <c r="E45" s="46"/>
      <c r="F45" s="46" t="s">
        <v>118</v>
      </c>
      <c r="G45" s="45"/>
      <c r="H45" s="46" t="s">
        <v>31</v>
      </c>
      <c r="I45" s="45" t="s">
        <v>357</v>
      </c>
      <c r="J45" s="46" t="s">
        <v>117</v>
      </c>
      <c r="K45" s="46">
        <v>12</v>
      </c>
      <c r="M45" s="39">
        <f t="shared" si="0"/>
        <v>74</v>
      </c>
      <c r="N45" s="39" t="str">
        <f>IF(M45="","",(IF(M45&lt;=6,1,IF(AND(M45&gt;6,M45&lt;=15),2,IF(AND(M45&gt;15,M45&lt;=20),3,IF(AND(M45&gt;20,M45&lt;=35),4,IF(AND(M45&gt;35,M45&lt;=65),5,6)))))&amp;IF(H45=podloge!$A$66,"A",IF(H45=podloge!$A$67,"B",IF(H45=podloge!$A$68,"C","")))&amp;C45))</f>
        <v>6BM</v>
      </c>
      <c r="O45" s="39" t="str">
        <f>IF(M45="","",(IF(M45&lt;=15,1,IF(AND(M45&gt;15,M45&lt;=20),2,IF(AND(M45&gt;20,M45&lt;=30),3,IF(AND(M45&gt;30,M45&lt;=55),4,5))))&amp;IF(H45=podloge!$A$66,"X",IF(H45=podloge!$A$67,"Y",IF(H45=podloge!$A$68,"Z","")))&amp;C45))</f>
        <v>5YM</v>
      </c>
      <c r="P45" s="74" t="str">
        <f t="shared" si="1"/>
        <v>M21-naziv programa</v>
      </c>
      <c r="Q45" s="74" t="str">
        <f t="shared" si="3"/>
        <v>M-naziv programa</v>
      </c>
      <c r="R45" s="74" t="str">
        <f t="shared" si="2"/>
        <v>3M-naziv programa-DA</v>
      </c>
    </row>
    <row r="46" spans="1:18" ht="12.75">
      <c r="A46" s="25">
        <v>39</v>
      </c>
      <c r="B46" s="45" t="s">
        <v>436</v>
      </c>
      <c r="C46" s="46" t="s">
        <v>211</v>
      </c>
      <c r="D46" s="45">
        <v>1986</v>
      </c>
      <c r="E46" s="46"/>
      <c r="F46" s="46" t="s">
        <v>118</v>
      </c>
      <c r="G46" s="45"/>
      <c r="H46" s="46" t="s">
        <v>31</v>
      </c>
      <c r="I46" s="45" t="s">
        <v>357</v>
      </c>
      <c r="J46" s="46" t="s">
        <v>117</v>
      </c>
      <c r="K46" s="46">
        <v>12</v>
      </c>
      <c r="M46" s="39">
        <f t="shared" si="0"/>
        <v>23</v>
      </c>
      <c r="N46" s="39" t="str">
        <f>IF(M46="","",(IF(M46&lt;=6,1,IF(AND(M46&gt;6,M46&lt;=15),2,IF(AND(M46&gt;15,M46&lt;=20),3,IF(AND(M46&gt;20,M46&lt;=35),4,IF(AND(M46&gt;35,M46&lt;=65),5,6)))))&amp;IF(H46=podloge!$A$66,"A",IF(H46=podloge!$A$67,"B",IF(H46=podloge!$A$68,"C","")))&amp;C46))</f>
        <v>4BŽ</v>
      </c>
      <c r="O46" s="39" t="str">
        <f>IF(M46="","",(IF(M46&lt;=15,1,IF(AND(M46&gt;15,M46&lt;=20),2,IF(AND(M46&gt;20,M46&lt;=30),3,IF(AND(M46&gt;30,M46&lt;=55),4,5))))&amp;IF(H46=podloge!$A$66,"X",IF(H46=podloge!$A$67,"Y",IF(H46=podloge!$A$68,"Z","")))&amp;C46))</f>
        <v>3YŽ</v>
      </c>
      <c r="P46" s="74" t="str">
        <f t="shared" si="1"/>
        <v>Ž21-naziv programa</v>
      </c>
      <c r="Q46" s="74" t="str">
        <f t="shared" si="3"/>
        <v>Ž-naziv programa</v>
      </c>
      <c r="R46" s="74" t="str">
        <f t="shared" si="2"/>
        <v>1Ž-naziv programa-DA</v>
      </c>
    </row>
    <row r="47" spans="1:18" ht="12.75">
      <c r="A47" s="25">
        <v>40</v>
      </c>
      <c r="B47" s="45" t="s">
        <v>437</v>
      </c>
      <c r="C47" s="46" t="s">
        <v>210</v>
      </c>
      <c r="D47" s="45">
        <v>2000</v>
      </c>
      <c r="E47" s="46"/>
      <c r="F47" s="46" t="s">
        <v>118</v>
      </c>
      <c r="G47" s="45"/>
      <c r="H47" s="46" t="s">
        <v>30</v>
      </c>
      <c r="I47" s="45" t="s">
        <v>357</v>
      </c>
      <c r="J47" s="46" t="s">
        <v>117</v>
      </c>
      <c r="K47" s="46">
        <v>12</v>
      </c>
      <c r="M47" s="39">
        <f t="shared" si="0"/>
        <v>9</v>
      </c>
      <c r="N47" s="39" t="str">
        <f>IF(M47="","",(IF(M47&lt;=6,1,IF(AND(M47&gt;6,M47&lt;=15),2,IF(AND(M47&gt;15,M47&lt;=20),3,IF(AND(M47&gt;20,M47&lt;=35),4,IF(AND(M47&gt;35,M47&lt;=65),5,6)))))&amp;IF(H47=podloge!$A$66,"A",IF(H47=podloge!$A$67,"B",IF(H47=podloge!$A$68,"C","")))&amp;C47))</f>
        <v>2AM</v>
      </c>
      <c r="O47" s="39" t="str">
        <f>IF(M47="","",(IF(M47&lt;=15,1,IF(AND(M47&gt;15,M47&lt;=20),2,IF(AND(M47&gt;20,M47&lt;=30),3,IF(AND(M47&gt;30,M47&lt;=55),4,5))))&amp;IF(H47=podloge!$A$66,"X",IF(H47=podloge!$A$67,"Y",IF(H47=podloge!$A$68,"Z","")))&amp;C47))</f>
        <v>1XM</v>
      </c>
      <c r="P47" s="74" t="str">
        <f t="shared" si="1"/>
        <v>M9-naziv programa</v>
      </c>
      <c r="Q47" s="74" t="str">
        <f t="shared" si="3"/>
        <v>M-naziv programa</v>
      </c>
      <c r="R47" s="74" t="str">
        <f t="shared" si="2"/>
        <v>1M-naziv programa-DA</v>
      </c>
    </row>
    <row r="48" spans="1:18" ht="12.75">
      <c r="A48" s="25">
        <v>41</v>
      </c>
      <c r="B48" s="45" t="s">
        <v>438</v>
      </c>
      <c r="C48" s="46" t="s">
        <v>210</v>
      </c>
      <c r="D48" s="45">
        <v>1988</v>
      </c>
      <c r="E48" s="46"/>
      <c r="F48" s="46" t="s">
        <v>118</v>
      </c>
      <c r="G48" s="45"/>
      <c r="H48" s="46" t="s">
        <v>31</v>
      </c>
      <c r="I48" s="45" t="s">
        <v>357</v>
      </c>
      <c r="J48" s="46" t="s">
        <v>117</v>
      </c>
      <c r="K48" s="46">
        <v>12</v>
      </c>
      <c r="M48" s="39">
        <f t="shared" si="0"/>
        <v>21</v>
      </c>
      <c r="N48" s="39" t="str">
        <f>IF(M48="","",(IF(M48&lt;=6,1,IF(AND(M48&gt;6,M48&lt;=15),2,IF(AND(M48&gt;15,M48&lt;=20),3,IF(AND(M48&gt;20,M48&lt;=35),4,IF(AND(M48&gt;35,M48&lt;=65),5,6)))))&amp;IF(H48=podloge!$A$66,"A",IF(H48=podloge!$A$67,"B",IF(H48=podloge!$A$68,"C","")))&amp;C48))</f>
        <v>4BM</v>
      </c>
      <c r="O48" s="39" t="str">
        <f>IF(M48="","",(IF(M48&lt;=15,1,IF(AND(M48&gt;15,M48&lt;=20),2,IF(AND(M48&gt;20,M48&lt;=30),3,IF(AND(M48&gt;30,M48&lt;=55),4,5))))&amp;IF(H48=podloge!$A$66,"X",IF(H48=podloge!$A$67,"Y",IF(H48=podloge!$A$68,"Z","")))&amp;C48))</f>
        <v>3YM</v>
      </c>
      <c r="P48" s="74" t="str">
        <f t="shared" si="1"/>
        <v>M21-naziv programa</v>
      </c>
      <c r="Q48" s="74" t="str">
        <f t="shared" si="3"/>
        <v>M-naziv programa</v>
      </c>
      <c r="R48" s="74" t="str">
        <f t="shared" si="2"/>
        <v>1M-naziv programa-DA</v>
      </c>
    </row>
    <row r="49" spans="1:18" ht="12.75">
      <c r="A49" s="25">
        <v>42</v>
      </c>
      <c r="B49" s="45" t="s">
        <v>439</v>
      </c>
      <c r="C49" s="46" t="s">
        <v>210</v>
      </c>
      <c r="D49" s="45">
        <v>1981</v>
      </c>
      <c r="E49" s="46"/>
      <c r="F49" s="46" t="s">
        <v>118</v>
      </c>
      <c r="G49" s="45"/>
      <c r="H49" s="46" t="s">
        <v>31</v>
      </c>
      <c r="I49" s="45" t="s">
        <v>357</v>
      </c>
      <c r="J49" s="46" t="s">
        <v>117</v>
      </c>
      <c r="K49" s="46">
        <v>12</v>
      </c>
      <c r="M49" s="39">
        <f t="shared" si="0"/>
        <v>28</v>
      </c>
      <c r="N49" s="39" t="str">
        <f>IF(M49="","",(IF(M49&lt;=6,1,IF(AND(M49&gt;6,M49&lt;=15),2,IF(AND(M49&gt;15,M49&lt;=20),3,IF(AND(M49&gt;20,M49&lt;=35),4,IF(AND(M49&gt;35,M49&lt;=65),5,6)))))&amp;IF(H49=podloge!$A$66,"A",IF(H49=podloge!$A$67,"B",IF(H49=podloge!$A$68,"C","")))&amp;C49))</f>
        <v>4BM</v>
      </c>
      <c r="O49" s="39" t="str">
        <f>IF(M49="","",(IF(M49&lt;=15,1,IF(AND(M49&gt;15,M49&lt;=20),2,IF(AND(M49&gt;20,M49&lt;=30),3,IF(AND(M49&gt;30,M49&lt;=55),4,5))))&amp;IF(H49=podloge!$A$66,"X",IF(H49=podloge!$A$67,"Y",IF(H49=podloge!$A$68,"Z","")))&amp;C49))</f>
        <v>3YM</v>
      </c>
      <c r="P49" s="74" t="str">
        <f t="shared" si="1"/>
        <v>M21-naziv programa</v>
      </c>
      <c r="Q49" s="74" t="str">
        <f t="shared" si="3"/>
        <v>M-naziv programa</v>
      </c>
      <c r="R49" s="74" t="str">
        <f t="shared" si="2"/>
        <v>1M-naziv programa-DA</v>
      </c>
    </row>
    <row r="50" spans="1:18" ht="12.75">
      <c r="A50" s="25">
        <v>43</v>
      </c>
      <c r="B50" s="45" t="s">
        <v>440</v>
      </c>
      <c r="C50" s="46" t="s">
        <v>210</v>
      </c>
      <c r="D50" s="45">
        <v>1983</v>
      </c>
      <c r="E50" s="46"/>
      <c r="F50" s="46" t="s">
        <v>118</v>
      </c>
      <c r="G50" s="45"/>
      <c r="H50" s="46" t="s">
        <v>31</v>
      </c>
      <c r="I50" s="45" t="s">
        <v>357</v>
      </c>
      <c r="J50" s="46" t="s">
        <v>117</v>
      </c>
      <c r="K50" s="46">
        <v>15</v>
      </c>
      <c r="M50" s="39">
        <f t="shared" si="0"/>
        <v>26</v>
      </c>
      <c r="N50" s="39" t="str">
        <f>IF(M50="","",(IF(M50&lt;=6,1,IF(AND(M50&gt;6,M50&lt;=15),2,IF(AND(M50&gt;15,M50&lt;=20),3,IF(AND(M50&gt;20,M50&lt;=35),4,IF(AND(M50&gt;35,M50&lt;=65),5,6)))))&amp;IF(H50=podloge!$A$66,"A",IF(H50=podloge!$A$67,"B",IF(H50=podloge!$A$68,"C","")))&amp;C50))</f>
        <v>4BM</v>
      </c>
      <c r="O50" s="39" t="str">
        <f>IF(M50="","",(IF(M50&lt;=15,1,IF(AND(M50&gt;15,M50&lt;=20),2,IF(AND(M50&gt;20,M50&lt;=30),3,IF(AND(M50&gt;30,M50&lt;=55),4,5))))&amp;IF(H50=podloge!$A$66,"X",IF(H50=podloge!$A$67,"Y",IF(H50=podloge!$A$68,"Z","")))&amp;C50))</f>
        <v>3YM</v>
      </c>
      <c r="P50" s="74" t="str">
        <f t="shared" si="1"/>
        <v>M21-naziv programa</v>
      </c>
      <c r="Q50" s="74" t="str">
        <f t="shared" si="3"/>
        <v>M-naziv programa</v>
      </c>
      <c r="R50" s="74" t="str">
        <f t="shared" si="2"/>
        <v>1M-naziv programa-DA</v>
      </c>
    </row>
    <row r="51" spans="1:18" ht="12.75">
      <c r="A51" s="25">
        <v>44</v>
      </c>
      <c r="B51" s="45" t="s">
        <v>441</v>
      </c>
      <c r="C51" s="46" t="s">
        <v>210</v>
      </c>
      <c r="D51" s="45">
        <v>1960</v>
      </c>
      <c r="E51" s="46"/>
      <c r="F51" s="46" t="s">
        <v>118</v>
      </c>
      <c r="G51" s="45"/>
      <c r="H51" s="46" t="s">
        <v>31</v>
      </c>
      <c r="I51" s="45" t="s">
        <v>357</v>
      </c>
      <c r="J51" s="46" t="s">
        <v>117</v>
      </c>
      <c r="K51" s="46">
        <v>12</v>
      </c>
      <c r="M51" s="39">
        <f t="shared" si="0"/>
        <v>49</v>
      </c>
      <c r="N51" s="39" t="str">
        <f>IF(M51="","",(IF(M51&lt;=6,1,IF(AND(M51&gt;6,M51&lt;=15),2,IF(AND(M51&gt;15,M51&lt;=20),3,IF(AND(M51&gt;20,M51&lt;=35),4,IF(AND(M51&gt;35,M51&lt;=65),5,6)))))&amp;IF(H51=podloge!$A$66,"A",IF(H51=podloge!$A$67,"B",IF(H51=podloge!$A$68,"C","")))&amp;C51))</f>
        <v>5BM</v>
      </c>
      <c r="O51" s="39" t="str">
        <f>IF(M51="","",(IF(M51&lt;=15,1,IF(AND(M51&gt;15,M51&lt;=20),2,IF(AND(M51&gt;20,M51&lt;=30),3,IF(AND(M51&gt;30,M51&lt;=55),4,5))))&amp;IF(H51=podloge!$A$66,"X",IF(H51=podloge!$A$67,"Y",IF(H51=podloge!$A$68,"Z","")))&amp;C51))</f>
        <v>4YM</v>
      </c>
      <c r="P51" s="74" t="str">
        <f t="shared" si="1"/>
        <v>M21-naziv programa</v>
      </c>
      <c r="Q51" s="74" t="str">
        <f t="shared" si="3"/>
        <v>M-naziv programa</v>
      </c>
      <c r="R51" s="74" t="str">
        <f t="shared" si="2"/>
        <v>2M-naziv programa-DA</v>
      </c>
    </row>
    <row r="52" spans="1:18" ht="12.75">
      <c r="A52" s="25">
        <v>45</v>
      </c>
      <c r="B52" s="45" t="s">
        <v>442</v>
      </c>
      <c r="C52" s="46" t="s">
        <v>211</v>
      </c>
      <c r="D52" s="45">
        <v>1966</v>
      </c>
      <c r="E52" s="46"/>
      <c r="F52" s="46" t="s">
        <v>118</v>
      </c>
      <c r="G52" s="45"/>
      <c r="H52" s="46" t="s">
        <v>31</v>
      </c>
      <c r="I52" s="45" t="s">
        <v>357</v>
      </c>
      <c r="J52" s="46" t="s">
        <v>117</v>
      </c>
      <c r="K52" s="46">
        <v>12</v>
      </c>
      <c r="M52" s="39">
        <f t="shared" si="0"/>
        <v>43</v>
      </c>
      <c r="N52" s="39" t="str">
        <f>IF(M52="","",(IF(M52&lt;=6,1,IF(AND(M52&gt;6,M52&lt;=15),2,IF(AND(M52&gt;15,M52&lt;=20),3,IF(AND(M52&gt;20,M52&lt;=35),4,IF(AND(M52&gt;35,M52&lt;=65),5,6)))))&amp;IF(H52=podloge!$A$66,"A",IF(H52=podloge!$A$67,"B",IF(H52=podloge!$A$68,"C","")))&amp;C52))</f>
        <v>5BŽ</v>
      </c>
      <c r="O52" s="39" t="str">
        <f>IF(M52="","",(IF(M52&lt;=15,1,IF(AND(M52&gt;15,M52&lt;=20),2,IF(AND(M52&gt;20,M52&lt;=30),3,IF(AND(M52&gt;30,M52&lt;=55),4,5))))&amp;IF(H52=podloge!$A$66,"X",IF(H52=podloge!$A$67,"Y",IF(H52=podloge!$A$68,"Z","")))&amp;C52))</f>
        <v>4YŽ</v>
      </c>
      <c r="P52" s="74" t="str">
        <f t="shared" si="1"/>
        <v>Ž21-naziv programa</v>
      </c>
      <c r="Q52" s="74" t="str">
        <f t="shared" si="3"/>
        <v>Ž-naziv programa</v>
      </c>
      <c r="R52" s="74" t="str">
        <f t="shared" si="2"/>
        <v>2Ž-naziv programa-DA</v>
      </c>
    </row>
    <row r="53" spans="1:18" ht="12.75">
      <c r="A53" s="25">
        <v>46</v>
      </c>
      <c r="B53" s="45" t="s">
        <v>443</v>
      </c>
      <c r="C53" s="46" t="s">
        <v>210</v>
      </c>
      <c r="D53" s="45">
        <v>1953</v>
      </c>
      <c r="E53" s="46"/>
      <c r="F53" s="46" t="s">
        <v>118</v>
      </c>
      <c r="G53" s="45"/>
      <c r="H53" s="46" t="s">
        <v>31</v>
      </c>
      <c r="I53" s="45" t="s">
        <v>357</v>
      </c>
      <c r="J53" s="46" t="s">
        <v>117</v>
      </c>
      <c r="K53" s="46">
        <v>12</v>
      </c>
      <c r="M53" s="39">
        <f t="shared" si="0"/>
        <v>56</v>
      </c>
      <c r="N53" s="39" t="str">
        <f>IF(M53="","",(IF(M53&lt;=6,1,IF(AND(M53&gt;6,M53&lt;=15),2,IF(AND(M53&gt;15,M53&lt;=20),3,IF(AND(M53&gt;20,M53&lt;=35),4,IF(AND(M53&gt;35,M53&lt;=65),5,6)))))&amp;IF(H53=podloge!$A$66,"A",IF(H53=podloge!$A$67,"B",IF(H53=podloge!$A$68,"C","")))&amp;C53))</f>
        <v>5BM</v>
      </c>
      <c r="O53" s="39" t="str">
        <f>IF(M53="","",(IF(M53&lt;=15,1,IF(AND(M53&gt;15,M53&lt;=20),2,IF(AND(M53&gt;20,M53&lt;=30),3,IF(AND(M53&gt;30,M53&lt;=55),4,5))))&amp;IF(H53=podloge!$A$66,"X",IF(H53=podloge!$A$67,"Y",IF(H53=podloge!$A$68,"Z","")))&amp;C53))</f>
        <v>5YM</v>
      </c>
      <c r="P53" s="74" t="str">
        <f t="shared" si="1"/>
        <v>M21-naziv programa</v>
      </c>
      <c r="Q53" s="74" t="str">
        <f t="shared" si="3"/>
        <v>M-naziv programa</v>
      </c>
      <c r="R53" s="74" t="str">
        <f t="shared" si="2"/>
        <v>2M-naziv programa-DA</v>
      </c>
    </row>
    <row r="54" spans="1:18" ht="12.75">
      <c r="A54" s="25">
        <v>47</v>
      </c>
      <c r="B54" s="45" t="s">
        <v>444</v>
      </c>
      <c r="C54" s="46" t="s">
        <v>210</v>
      </c>
      <c r="D54" s="45">
        <v>1988</v>
      </c>
      <c r="E54" s="46"/>
      <c r="F54" s="46" t="s">
        <v>118</v>
      </c>
      <c r="G54" s="45"/>
      <c r="H54" s="46" t="s">
        <v>31</v>
      </c>
      <c r="I54" s="45" t="s">
        <v>357</v>
      </c>
      <c r="J54" s="46" t="s">
        <v>117</v>
      </c>
      <c r="K54" s="46">
        <v>12</v>
      </c>
      <c r="M54" s="39">
        <f t="shared" si="0"/>
        <v>21</v>
      </c>
      <c r="N54" s="39" t="str">
        <f>IF(M54="","",(IF(M54&lt;=6,1,IF(AND(M54&gt;6,M54&lt;=15),2,IF(AND(M54&gt;15,M54&lt;=20),3,IF(AND(M54&gt;20,M54&lt;=35),4,IF(AND(M54&gt;35,M54&lt;=65),5,6)))))&amp;IF(H54=podloge!$A$66,"A",IF(H54=podloge!$A$67,"B",IF(H54=podloge!$A$68,"C","")))&amp;C54))</f>
        <v>4BM</v>
      </c>
      <c r="O54" s="39" t="str">
        <f>IF(M54="","",(IF(M54&lt;=15,1,IF(AND(M54&gt;15,M54&lt;=20),2,IF(AND(M54&gt;20,M54&lt;=30),3,IF(AND(M54&gt;30,M54&lt;=55),4,5))))&amp;IF(H54=podloge!$A$66,"X",IF(H54=podloge!$A$67,"Y",IF(H54=podloge!$A$68,"Z","")))&amp;C54))</f>
        <v>3YM</v>
      </c>
      <c r="P54" s="74" t="str">
        <f t="shared" si="1"/>
        <v>M21-naziv programa</v>
      </c>
      <c r="Q54" s="74" t="str">
        <f t="shared" si="3"/>
        <v>M-naziv programa</v>
      </c>
      <c r="R54" s="74" t="str">
        <f t="shared" si="2"/>
        <v>1M-naziv programa-DA</v>
      </c>
    </row>
    <row r="55" spans="1:18" ht="12.75">
      <c r="A55" s="25">
        <v>48</v>
      </c>
      <c r="B55" s="45" t="s">
        <v>445</v>
      </c>
      <c r="C55" s="46" t="s">
        <v>211</v>
      </c>
      <c r="D55" s="45">
        <v>1958</v>
      </c>
      <c r="E55" s="46"/>
      <c r="F55" s="46" t="s">
        <v>118</v>
      </c>
      <c r="G55" s="45"/>
      <c r="H55" s="46" t="s">
        <v>31</v>
      </c>
      <c r="I55" s="45" t="s">
        <v>357</v>
      </c>
      <c r="J55" s="46" t="s">
        <v>117</v>
      </c>
      <c r="K55" s="46">
        <v>12</v>
      </c>
      <c r="M55" s="39">
        <f t="shared" si="0"/>
        <v>51</v>
      </c>
      <c r="N55" s="39" t="str">
        <f>IF(M55="","",(IF(M55&lt;=6,1,IF(AND(M55&gt;6,M55&lt;=15),2,IF(AND(M55&gt;15,M55&lt;=20),3,IF(AND(M55&gt;20,M55&lt;=35),4,IF(AND(M55&gt;35,M55&lt;=65),5,6)))))&amp;IF(H55=podloge!$A$66,"A",IF(H55=podloge!$A$67,"B",IF(H55=podloge!$A$68,"C","")))&amp;C55))</f>
        <v>5BŽ</v>
      </c>
      <c r="O55" s="39" t="str">
        <f>IF(M55="","",(IF(M55&lt;=15,1,IF(AND(M55&gt;15,M55&lt;=20),2,IF(AND(M55&gt;20,M55&lt;=30),3,IF(AND(M55&gt;30,M55&lt;=55),4,5))))&amp;IF(H55=podloge!$A$66,"X",IF(H55=podloge!$A$67,"Y",IF(H55=podloge!$A$68,"Z","")))&amp;C55))</f>
        <v>4YŽ</v>
      </c>
      <c r="P55" s="74" t="str">
        <f t="shared" si="1"/>
        <v>Ž21-naziv programa</v>
      </c>
      <c r="Q55" s="74" t="str">
        <f t="shared" si="3"/>
        <v>Ž-naziv programa</v>
      </c>
      <c r="R55" s="74" t="str">
        <f t="shared" si="2"/>
        <v>2Ž-naziv programa-DA</v>
      </c>
    </row>
    <row r="56" spans="1:18" ht="12.75">
      <c r="A56" s="25">
        <v>49</v>
      </c>
      <c r="B56" s="45" t="s">
        <v>446</v>
      </c>
      <c r="C56" s="46" t="s">
        <v>211</v>
      </c>
      <c r="D56" s="45">
        <v>1965</v>
      </c>
      <c r="E56" s="46"/>
      <c r="F56" s="46" t="s">
        <v>118</v>
      </c>
      <c r="G56" s="45"/>
      <c r="H56" s="46" t="s">
        <v>31</v>
      </c>
      <c r="I56" s="45" t="s">
        <v>357</v>
      </c>
      <c r="J56" s="46" t="s">
        <v>117</v>
      </c>
      <c r="K56" s="46">
        <v>12</v>
      </c>
      <c r="M56" s="39">
        <f t="shared" si="0"/>
        <v>44</v>
      </c>
      <c r="N56" s="39" t="str">
        <f>IF(M56="","",(IF(M56&lt;=6,1,IF(AND(M56&gt;6,M56&lt;=15),2,IF(AND(M56&gt;15,M56&lt;=20),3,IF(AND(M56&gt;20,M56&lt;=35),4,IF(AND(M56&gt;35,M56&lt;=65),5,6)))))&amp;IF(H56=podloge!$A$66,"A",IF(H56=podloge!$A$67,"B",IF(H56=podloge!$A$68,"C","")))&amp;C56))</f>
        <v>5BŽ</v>
      </c>
      <c r="O56" s="39" t="str">
        <f>IF(M56="","",(IF(M56&lt;=15,1,IF(AND(M56&gt;15,M56&lt;=20),2,IF(AND(M56&gt;20,M56&lt;=30),3,IF(AND(M56&gt;30,M56&lt;=55),4,5))))&amp;IF(H56=podloge!$A$66,"X",IF(H56=podloge!$A$67,"Y",IF(H56=podloge!$A$68,"Z","")))&amp;C56))</f>
        <v>4YŽ</v>
      </c>
      <c r="P56" s="74" t="str">
        <f t="shared" si="1"/>
        <v>Ž21-naziv programa</v>
      </c>
      <c r="Q56" s="74" t="str">
        <f t="shared" si="3"/>
        <v>Ž-naziv programa</v>
      </c>
      <c r="R56" s="74" t="str">
        <f t="shared" si="2"/>
        <v>2Ž-naziv programa-DA</v>
      </c>
    </row>
    <row r="57" spans="1:18" ht="12.75">
      <c r="A57" s="25">
        <v>50</v>
      </c>
      <c r="B57" s="45" t="s">
        <v>447</v>
      </c>
      <c r="C57" s="46" t="s">
        <v>211</v>
      </c>
      <c r="D57" s="45">
        <v>1938</v>
      </c>
      <c r="E57" s="46"/>
      <c r="F57" s="46" t="s">
        <v>118</v>
      </c>
      <c r="G57" s="45"/>
      <c r="H57" s="46" t="s">
        <v>31</v>
      </c>
      <c r="I57" s="45" t="s">
        <v>357</v>
      </c>
      <c r="J57" s="46" t="s">
        <v>117</v>
      </c>
      <c r="K57" s="46">
        <v>12</v>
      </c>
      <c r="M57" s="39">
        <f t="shared" si="0"/>
        <v>71</v>
      </c>
      <c r="N57" s="39" t="str">
        <f>IF(M57="","",(IF(M57&lt;=6,1,IF(AND(M57&gt;6,M57&lt;=15),2,IF(AND(M57&gt;15,M57&lt;=20),3,IF(AND(M57&gt;20,M57&lt;=35),4,IF(AND(M57&gt;35,M57&lt;=65),5,6)))))&amp;IF(H57=podloge!$A$66,"A",IF(H57=podloge!$A$67,"B",IF(H57=podloge!$A$68,"C","")))&amp;C57))</f>
        <v>6BŽ</v>
      </c>
      <c r="O57" s="39" t="str">
        <f>IF(M57="","",(IF(M57&lt;=15,1,IF(AND(M57&gt;15,M57&lt;=20),2,IF(AND(M57&gt;20,M57&lt;=30),3,IF(AND(M57&gt;30,M57&lt;=55),4,5))))&amp;IF(H57=podloge!$A$66,"X",IF(H57=podloge!$A$67,"Y",IF(H57=podloge!$A$68,"Z","")))&amp;C57))</f>
        <v>5YŽ</v>
      </c>
      <c r="P57" s="74" t="str">
        <f t="shared" si="1"/>
        <v>Ž21-naziv programa</v>
      </c>
      <c r="Q57" s="74" t="str">
        <f t="shared" si="3"/>
        <v>Ž-naziv programa</v>
      </c>
      <c r="R57" s="74" t="str">
        <f t="shared" si="2"/>
        <v>3Ž-naziv programa-DA</v>
      </c>
    </row>
    <row r="58" spans="1:18" ht="12.75">
      <c r="A58" s="25">
        <v>51</v>
      </c>
      <c r="B58" s="45" t="s">
        <v>448</v>
      </c>
      <c r="C58" s="46" t="s">
        <v>210</v>
      </c>
      <c r="D58" s="45">
        <v>1938</v>
      </c>
      <c r="E58" s="46"/>
      <c r="F58" s="46" t="s">
        <v>118</v>
      </c>
      <c r="G58" s="45"/>
      <c r="H58" s="46" t="s">
        <v>31</v>
      </c>
      <c r="I58" s="45" t="s">
        <v>357</v>
      </c>
      <c r="J58" s="46" t="s">
        <v>117</v>
      </c>
      <c r="K58" s="46">
        <v>12</v>
      </c>
      <c r="M58" s="39">
        <f t="shared" si="0"/>
        <v>71</v>
      </c>
      <c r="N58" s="39" t="str">
        <f>IF(M58="","",(IF(M58&lt;=6,1,IF(AND(M58&gt;6,M58&lt;=15),2,IF(AND(M58&gt;15,M58&lt;=20),3,IF(AND(M58&gt;20,M58&lt;=35),4,IF(AND(M58&gt;35,M58&lt;=65),5,6)))))&amp;IF(H58=podloge!$A$66,"A",IF(H58=podloge!$A$67,"B",IF(H58=podloge!$A$68,"C","")))&amp;C58))</f>
        <v>6BM</v>
      </c>
      <c r="O58" s="39" t="str">
        <f>IF(M58="","",(IF(M58&lt;=15,1,IF(AND(M58&gt;15,M58&lt;=20),2,IF(AND(M58&gt;20,M58&lt;=30),3,IF(AND(M58&gt;30,M58&lt;=55),4,5))))&amp;IF(H58=podloge!$A$66,"X",IF(H58=podloge!$A$67,"Y",IF(H58=podloge!$A$68,"Z","")))&amp;C58))</f>
        <v>5YM</v>
      </c>
      <c r="P58" s="74" t="str">
        <f t="shared" si="1"/>
        <v>M21-naziv programa</v>
      </c>
      <c r="Q58" s="74" t="str">
        <f t="shared" si="3"/>
        <v>M-naziv programa</v>
      </c>
      <c r="R58" s="74" t="str">
        <f t="shared" si="2"/>
        <v>3M-naziv programa-DA</v>
      </c>
    </row>
    <row r="59" spans="1:18" ht="12.75">
      <c r="A59" s="25">
        <v>52</v>
      </c>
      <c r="B59" s="45" t="s">
        <v>449</v>
      </c>
      <c r="C59" s="46" t="s">
        <v>210</v>
      </c>
      <c r="D59" s="45">
        <v>1965</v>
      </c>
      <c r="E59" s="46"/>
      <c r="F59" s="46" t="s">
        <v>118</v>
      </c>
      <c r="G59" s="45"/>
      <c r="H59" s="46" t="s">
        <v>31</v>
      </c>
      <c r="I59" s="45" t="s">
        <v>357</v>
      </c>
      <c r="J59" s="46" t="s">
        <v>117</v>
      </c>
      <c r="K59" s="46">
        <v>12</v>
      </c>
      <c r="M59" s="39">
        <f t="shared" si="0"/>
        <v>44</v>
      </c>
      <c r="N59" s="39" t="str">
        <f>IF(M59="","",(IF(M59&lt;=6,1,IF(AND(M59&gt;6,M59&lt;=15),2,IF(AND(M59&gt;15,M59&lt;=20),3,IF(AND(M59&gt;20,M59&lt;=35),4,IF(AND(M59&gt;35,M59&lt;=65),5,6)))))&amp;IF(H59=podloge!$A$66,"A",IF(H59=podloge!$A$67,"B",IF(H59=podloge!$A$68,"C","")))&amp;C59))</f>
        <v>5BM</v>
      </c>
      <c r="O59" s="39" t="str">
        <f>IF(M59="","",(IF(M59&lt;=15,1,IF(AND(M59&gt;15,M59&lt;=20),2,IF(AND(M59&gt;20,M59&lt;=30),3,IF(AND(M59&gt;30,M59&lt;=55),4,5))))&amp;IF(H59=podloge!$A$66,"X",IF(H59=podloge!$A$67,"Y",IF(H59=podloge!$A$68,"Z","")))&amp;C59))</f>
        <v>4YM</v>
      </c>
      <c r="P59" s="74" t="str">
        <f t="shared" si="1"/>
        <v>M21-naziv programa</v>
      </c>
      <c r="Q59" s="74" t="str">
        <f t="shared" si="3"/>
        <v>M-naziv programa</v>
      </c>
      <c r="R59" s="74" t="str">
        <f t="shared" si="2"/>
        <v>2M-naziv programa-DA</v>
      </c>
    </row>
    <row r="60" spans="1:18" ht="12.75">
      <c r="A60" s="25">
        <v>53</v>
      </c>
      <c r="B60" s="45" t="s">
        <v>450</v>
      </c>
      <c r="C60" s="46" t="s">
        <v>210</v>
      </c>
      <c r="D60" s="45">
        <v>1997</v>
      </c>
      <c r="E60" s="46"/>
      <c r="F60" s="46" t="s">
        <v>118</v>
      </c>
      <c r="G60" s="45"/>
      <c r="H60" s="46" t="s">
        <v>31</v>
      </c>
      <c r="I60" s="45" t="s">
        <v>357</v>
      </c>
      <c r="J60" s="46" t="s">
        <v>117</v>
      </c>
      <c r="K60" s="46">
        <v>12</v>
      </c>
      <c r="M60" s="39">
        <f t="shared" si="0"/>
        <v>12</v>
      </c>
      <c r="N60" s="39" t="str">
        <f>IF(M60="","",(IF(M60&lt;=6,1,IF(AND(M60&gt;6,M60&lt;=15),2,IF(AND(M60&gt;15,M60&lt;=20),3,IF(AND(M60&gt;20,M60&lt;=35),4,IF(AND(M60&gt;35,M60&lt;=65),5,6)))))&amp;IF(H60=podloge!$A$66,"A",IF(H60=podloge!$A$67,"B",IF(H60=podloge!$A$68,"C","")))&amp;C60))</f>
        <v>2BM</v>
      </c>
      <c r="O60" s="39" t="str">
        <f>IF(M60="","",(IF(M60&lt;=15,1,IF(AND(M60&gt;15,M60&lt;=20),2,IF(AND(M60&gt;20,M60&lt;=30),3,IF(AND(M60&gt;30,M60&lt;=55),4,5))))&amp;IF(H60=podloge!$A$66,"X",IF(H60=podloge!$A$67,"Y",IF(H60=podloge!$A$68,"Z","")))&amp;C60))</f>
        <v>1YM</v>
      </c>
      <c r="P60" s="74" t="str">
        <f t="shared" si="1"/>
        <v>M12-naziv programa</v>
      </c>
      <c r="Q60" s="74" t="str">
        <f t="shared" si="3"/>
        <v>M-naziv programa</v>
      </c>
      <c r="R60" s="74" t="str">
        <f t="shared" si="2"/>
        <v>1M-naziv programa-DA</v>
      </c>
    </row>
    <row r="61" spans="1:18" ht="12.75">
      <c r="A61" s="25">
        <v>54</v>
      </c>
      <c r="B61" s="45" t="s">
        <v>451</v>
      </c>
      <c r="C61" s="46" t="s">
        <v>210</v>
      </c>
      <c r="D61" s="45">
        <v>1968</v>
      </c>
      <c r="E61" s="46"/>
      <c r="F61" s="46" t="s">
        <v>118</v>
      </c>
      <c r="G61" s="45"/>
      <c r="H61" s="46" t="s">
        <v>31</v>
      </c>
      <c r="I61" s="45" t="s">
        <v>357</v>
      </c>
      <c r="J61" s="46" t="s">
        <v>117</v>
      </c>
      <c r="K61" s="46">
        <v>12</v>
      </c>
      <c r="M61" s="39">
        <f t="shared" si="0"/>
        <v>41</v>
      </c>
      <c r="N61" s="39" t="str">
        <f>IF(M61="","",(IF(M61&lt;=6,1,IF(AND(M61&gt;6,M61&lt;=15),2,IF(AND(M61&gt;15,M61&lt;=20),3,IF(AND(M61&gt;20,M61&lt;=35),4,IF(AND(M61&gt;35,M61&lt;=65),5,6)))))&amp;IF(H61=podloge!$A$66,"A",IF(H61=podloge!$A$67,"B",IF(H61=podloge!$A$68,"C","")))&amp;C61))</f>
        <v>5BM</v>
      </c>
      <c r="O61" s="39" t="str">
        <f>IF(M61="","",(IF(M61&lt;=15,1,IF(AND(M61&gt;15,M61&lt;=20),2,IF(AND(M61&gt;20,M61&lt;=30),3,IF(AND(M61&gt;30,M61&lt;=55),4,5))))&amp;IF(H61=podloge!$A$66,"X",IF(H61=podloge!$A$67,"Y",IF(H61=podloge!$A$68,"Z","")))&amp;C61))</f>
        <v>4YM</v>
      </c>
      <c r="P61" s="74" t="str">
        <f t="shared" si="1"/>
        <v>M21-naziv programa</v>
      </c>
      <c r="Q61" s="74" t="str">
        <f t="shared" si="3"/>
        <v>M-naziv programa</v>
      </c>
      <c r="R61" s="74" t="str">
        <f t="shared" si="2"/>
        <v>2M-naziv programa-DA</v>
      </c>
    </row>
    <row r="62" spans="1:18" ht="12.75">
      <c r="A62" s="25">
        <v>55</v>
      </c>
      <c r="B62" s="45" t="s">
        <v>452</v>
      </c>
      <c r="C62" s="46" t="s">
        <v>211</v>
      </c>
      <c r="D62" s="45">
        <v>1957</v>
      </c>
      <c r="E62" s="46"/>
      <c r="F62" s="46" t="s">
        <v>118</v>
      </c>
      <c r="G62" s="45"/>
      <c r="H62" s="46" t="s">
        <v>31</v>
      </c>
      <c r="I62" s="45" t="s">
        <v>357</v>
      </c>
      <c r="J62" s="46" t="s">
        <v>117</v>
      </c>
      <c r="K62" s="46">
        <v>12</v>
      </c>
      <c r="M62" s="39">
        <f t="shared" si="0"/>
        <v>52</v>
      </c>
      <c r="N62" s="39" t="str">
        <f>IF(M62="","",(IF(M62&lt;=6,1,IF(AND(M62&gt;6,M62&lt;=15),2,IF(AND(M62&gt;15,M62&lt;=20),3,IF(AND(M62&gt;20,M62&lt;=35),4,IF(AND(M62&gt;35,M62&lt;=65),5,6)))))&amp;IF(H62=podloge!$A$66,"A",IF(H62=podloge!$A$67,"B",IF(H62=podloge!$A$68,"C","")))&amp;C62))</f>
        <v>5BŽ</v>
      </c>
      <c r="O62" s="39" t="str">
        <f>IF(M62="","",(IF(M62&lt;=15,1,IF(AND(M62&gt;15,M62&lt;=20),2,IF(AND(M62&gt;20,M62&lt;=30),3,IF(AND(M62&gt;30,M62&lt;=55),4,5))))&amp;IF(H62=podloge!$A$66,"X",IF(H62=podloge!$A$67,"Y",IF(H62=podloge!$A$68,"Z","")))&amp;C62))</f>
        <v>4YŽ</v>
      </c>
      <c r="P62" s="74" t="str">
        <f t="shared" si="1"/>
        <v>Ž21-naziv programa</v>
      </c>
      <c r="Q62" s="74" t="str">
        <f t="shared" si="3"/>
        <v>Ž-naziv programa</v>
      </c>
      <c r="R62" s="74" t="str">
        <f t="shared" si="2"/>
        <v>2Ž-naziv programa-DA</v>
      </c>
    </row>
    <row r="63" spans="1:18" ht="12.75">
      <c r="A63" s="25">
        <v>56</v>
      </c>
      <c r="B63" s="45" t="s">
        <v>453</v>
      </c>
      <c r="C63" s="46" t="s">
        <v>211</v>
      </c>
      <c r="D63" s="45">
        <v>1982</v>
      </c>
      <c r="E63" s="46"/>
      <c r="F63" s="46" t="s">
        <v>118</v>
      </c>
      <c r="G63" s="45"/>
      <c r="H63" s="46" t="s">
        <v>31</v>
      </c>
      <c r="I63" s="45" t="s">
        <v>357</v>
      </c>
      <c r="J63" s="46" t="s">
        <v>117</v>
      </c>
      <c r="K63" s="46">
        <v>8</v>
      </c>
      <c r="M63" s="39">
        <f t="shared" si="0"/>
        <v>27</v>
      </c>
      <c r="N63" s="39" t="str">
        <f>IF(M63="","",(IF(M63&lt;=6,1,IF(AND(M63&gt;6,M63&lt;=15),2,IF(AND(M63&gt;15,M63&lt;=20),3,IF(AND(M63&gt;20,M63&lt;=35),4,IF(AND(M63&gt;35,M63&lt;=65),5,6)))))&amp;IF(H63=podloge!$A$66,"A",IF(H63=podloge!$A$67,"B",IF(H63=podloge!$A$68,"C","")))&amp;C63))</f>
        <v>4BŽ</v>
      </c>
      <c r="O63" s="39" t="str">
        <f>IF(M63="","",(IF(M63&lt;=15,1,IF(AND(M63&gt;15,M63&lt;=20),2,IF(AND(M63&gt;20,M63&lt;=30),3,IF(AND(M63&gt;30,M63&lt;=55),4,5))))&amp;IF(H63=podloge!$A$66,"X",IF(H63=podloge!$A$67,"Y",IF(H63=podloge!$A$68,"Z","")))&amp;C63))</f>
        <v>3YŽ</v>
      </c>
      <c r="P63" s="74" t="str">
        <f t="shared" si="1"/>
        <v>Ž21-naziv programa</v>
      </c>
      <c r="Q63" s="74" t="str">
        <f t="shared" si="3"/>
        <v>Ž-naziv programa</v>
      </c>
      <c r="R63" s="74" t="str">
        <f t="shared" si="2"/>
        <v>1Ž-naziv programa-DA</v>
      </c>
    </row>
    <row r="64" spans="1:18" ht="12.75">
      <c r="A64" s="25">
        <v>57</v>
      </c>
      <c r="B64" s="45" t="s">
        <v>454</v>
      </c>
      <c r="C64" s="46" t="s">
        <v>211</v>
      </c>
      <c r="D64" s="45">
        <v>1962</v>
      </c>
      <c r="E64" s="46"/>
      <c r="F64" s="46" t="s">
        <v>118</v>
      </c>
      <c r="G64" s="45"/>
      <c r="H64" s="46" t="s">
        <v>31</v>
      </c>
      <c r="I64" s="45" t="s">
        <v>357</v>
      </c>
      <c r="J64" s="46" t="s">
        <v>117</v>
      </c>
      <c r="K64" s="46">
        <v>8</v>
      </c>
      <c r="M64" s="39">
        <f t="shared" si="0"/>
        <v>47</v>
      </c>
      <c r="N64" s="39" t="str">
        <f>IF(M64="","",(IF(M64&lt;=6,1,IF(AND(M64&gt;6,M64&lt;=15),2,IF(AND(M64&gt;15,M64&lt;=20),3,IF(AND(M64&gt;20,M64&lt;=35),4,IF(AND(M64&gt;35,M64&lt;=65),5,6)))))&amp;IF(H64=podloge!$A$66,"A",IF(H64=podloge!$A$67,"B",IF(H64=podloge!$A$68,"C","")))&amp;C64))</f>
        <v>5BŽ</v>
      </c>
      <c r="O64" s="39" t="str">
        <f>IF(M64="","",(IF(M64&lt;=15,1,IF(AND(M64&gt;15,M64&lt;=20),2,IF(AND(M64&gt;20,M64&lt;=30),3,IF(AND(M64&gt;30,M64&lt;=55),4,5))))&amp;IF(H64=podloge!$A$66,"X",IF(H64=podloge!$A$67,"Y",IF(H64=podloge!$A$68,"Z","")))&amp;C64))</f>
        <v>4YŽ</v>
      </c>
      <c r="P64" s="74" t="str">
        <f t="shared" si="1"/>
        <v>Ž21-naziv programa</v>
      </c>
      <c r="Q64" s="74" t="str">
        <f t="shared" si="3"/>
        <v>Ž-naziv programa</v>
      </c>
      <c r="R64" s="74" t="str">
        <f t="shared" si="2"/>
        <v>2Ž-naziv programa-DA</v>
      </c>
    </row>
    <row r="65" spans="1:18" ht="12.75">
      <c r="A65" s="25">
        <v>58</v>
      </c>
      <c r="B65" s="45" t="s">
        <v>455</v>
      </c>
      <c r="C65" s="46" t="s">
        <v>211</v>
      </c>
      <c r="D65" s="45">
        <v>1954</v>
      </c>
      <c r="E65" s="46"/>
      <c r="F65" s="46" t="s">
        <v>118</v>
      </c>
      <c r="G65" s="45"/>
      <c r="H65" s="46" t="s">
        <v>31</v>
      </c>
      <c r="I65" s="45" t="s">
        <v>357</v>
      </c>
      <c r="J65" s="46" t="s">
        <v>117</v>
      </c>
      <c r="K65" s="46">
        <v>8</v>
      </c>
      <c r="M65" s="39">
        <f t="shared" si="0"/>
        <v>55</v>
      </c>
      <c r="N65" s="39" t="str">
        <f>IF(M65="","",(IF(M65&lt;=6,1,IF(AND(M65&gt;6,M65&lt;=15),2,IF(AND(M65&gt;15,M65&lt;=20),3,IF(AND(M65&gt;20,M65&lt;=35),4,IF(AND(M65&gt;35,M65&lt;=65),5,6)))))&amp;IF(H65=podloge!$A$66,"A",IF(H65=podloge!$A$67,"B",IF(H65=podloge!$A$68,"C","")))&amp;C65))</f>
        <v>5BŽ</v>
      </c>
      <c r="O65" s="39" t="str">
        <f>IF(M65="","",(IF(M65&lt;=15,1,IF(AND(M65&gt;15,M65&lt;=20),2,IF(AND(M65&gt;20,M65&lt;=30),3,IF(AND(M65&gt;30,M65&lt;=55),4,5))))&amp;IF(H65=podloge!$A$66,"X",IF(H65=podloge!$A$67,"Y",IF(H65=podloge!$A$68,"Z","")))&amp;C65))</f>
        <v>4YŽ</v>
      </c>
      <c r="P65" s="74" t="str">
        <f t="shared" si="1"/>
        <v>Ž21-naziv programa</v>
      </c>
      <c r="Q65" s="74" t="str">
        <f t="shared" si="3"/>
        <v>Ž-naziv programa</v>
      </c>
      <c r="R65" s="74" t="str">
        <f t="shared" si="2"/>
        <v>2Ž-naziv programa-DA</v>
      </c>
    </row>
    <row r="66" spans="1:18" ht="12.75">
      <c r="A66" s="25">
        <v>59</v>
      </c>
      <c r="B66" s="45" t="s">
        <v>456</v>
      </c>
      <c r="C66" s="46" t="s">
        <v>210</v>
      </c>
      <c r="D66" s="45">
        <v>1957</v>
      </c>
      <c r="E66" s="46"/>
      <c r="F66" s="46" t="s">
        <v>118</v>
      </c>
      <c r="G66" s="45"/>
      <c r="H66" s="46" t="s">
        <v>31</v>
      </c>
      <c r="I66" s="45" t="s">
        <v>357</v>
      </c>
      <c r="J66" s="46" t="s">
        <v>117</v>
      </c>
      <c r="K66" s="46">
        <v>8</v>
      </c>
      <c r="M66" s="39">
        <f t="shared" si="0"/>
        <v>52</v>
      </c>
      <c r="N66" s="39" t="str">
        <f>IF(M66="","",(IF(M66&lt;=6,1,IF(AND(M66&gt;6,M66&lt;=15),2,IF(AND(M66&gt;15,M66&lt;=20),3,IF(AND(M66&gt;20,M66&lt;=35),4,IF(AND(M66&gt;35,M66&lt;=65),5,6)))))&amp;IF(H66=podloge!$A$66,"A",IF(H66=podloge!$A$67,"B",IF(H66=podloge!$A$68,"C","")))&amp;C66))</f>
        <v>5BM</v>
      </c>
      <c r="O66" s="39" t="str">
        <f>IF(M66="","",(IF(M66&lt;=15,1,IF(AND(M66&gt;15,M66&lt;=20),2,IF(AND(M66&gt;20,M66&lt;=30),3,IF(AND(M66&gt;30,M66&lt;=55),4,5))))&amp;IF(H66=podloge!$A$66,"X",IF(H66=podloge!$A$67,"Y",IF(H66=podloge!$A$68,"Z","")))&amp;C66))</f>
        <v>4YM</v>
      </c>
      <c r="P66" s="74" t="str">
        <f t="shared" si="1"/>
        <v>M21-naziv programa</v>
      </c>
      <c r="Q66" s="74" t="str">
        <f t="shared" si="3"/>
        <v>M-naziv programa</v>
      </c>
      <c r="R66" s="74" t="str">
        <f t="shared" si="2"/>
        <v>2M-naziv programa-DA</v>
      </c>
    </row>
    <row r="67" spans="1:18" ht="12.75">
      <c r="A67" s="25">
        <v>60</v>
      </c>
      <c r="B67" s="45" t="s">
        <v>457</v>
      </c>
      <c r="C67" s="46" t="s">
        <v>211</v>
      </c>
      <c r="D67" s="45">
        <v>1959</v>
      </c>
      <c r="E67" s="46"/>
      <c r="F67" s="46" t="s">
        <v>118</v>
      </c>
      <c r="G67" s="45"/>
      <c r="H67" s="46" t="s">
        <v>31</v>
      </c>
      <c r="I67" s="45" t="s">
        <v>357</v>
      </c>
      <c r="J67" s="46" t="s">
        <v>117</v>
      </c>
      <c r="K67" s="46">
        <v>8</v>
      </c>
      <c r="M67" s="39">
        <f t="shared" si="0"/>
        <v>50</v>
      </c>
      <c r="N67" s="39" t="str">
        <f>IF(M67="","",(IF(M67&lt;=6,1,IF(AND(M67&gt;6,M67&lt;=15),2,IF(AND(M67&gt;15,M67&lt;=20),3,IF(AND(M67&gt;20,M67&lt;=35),4,IF(AND(M67&gt;35,M67&lt;=65),5,6)))))&amp;IF(H67=podloge!$A$66,"A",IF(H67=podloge!$A$67,"B",IF(H67=podloge!$A$68,"C","")))&amp;C67))</f>
        <v>5BŽ</v>
      </c>
      <c r="O67" s="39" t="str">
        <f>IF(M67="","",(IF(M67&lt;=15,1,IF(AND(M67&gt;15,M67&lt;=20),2,IF(AND(M67&gt;20,M67&lt;=30),3,IF(AND(M67&gt;30,M67&lt;=55),4,5))))&amp;IF(H67=podloge!$A$66,"X",IF(H67=podloge!$A$67,"Y",IF(H67=podloge!$A$68,"Z","")))&amp;C67))</f>
        <v>4YŽ</v>
      </c>
      <c r="P67" s="74" t="str">
        <f t="shared" si="1"/>
        <v>Ž21-naziv programa</v>
      </c>
      <c r="Q67" s="74" t="str">
        <f t="shared" si="3"/>
        <v>Ž-naziv programa</v>
      </c>
      <c r="R67" s="74" t="str">
        <f t="shared" si="2"/>
        <v>2Ž-naziv programa-DA</v>
      </c>
    </row>
    <row r="68" spans="1:18" ht="12.75">
      <c r="A68" s="25">
        <v>61</v>
      </c>
      <c r="B68" s="45" t="s">
        <v>458</v>
      </c>
      <c r="C68" s="46" t="s">
        <v>210</v>
      </c>
      <c r="D68" s="45">
        <v>2004</v>
      </c>
      <c r="E68" s="46"/>
      <c r="F68" s="46" t="s">
        <v>118</v>
      </c>
      <c r="G68" s="45"/>
      <c r="H68" s="46" t="s">
        <v>31</v>
      </c>
      <c r="I68" s="45" t="s">
        <v>357</v>
      </c>
      <c r="J68" s="46" t="s">
        <v>117</v>
      </c>
      <c r="K68" s="46">
        <v>8</v>
      </c>
      <c r="M68" s="39">
        <f t="shared" si="0"/>
        <v>5</v>
      </c>
      <c r="N68" s="39" t="str">
        <f>IF(M68="","",(IF(M68&lt;=6,1,IF(AND(M68&gt;6,M68&lt;=15),2,IF(AND(M68&gt;15,M68&lt;=20),3,IF(AND(M68&gt;20,M68&lt;=35),4,IF(AND(M68&gt;35,M68&lt;=65),5,6)))))&amp;IF(H68=podloge!$A$66,"A",IF(H68=podloge!$A$67,"B",IF(H68=podloge!$A$68,"C","")))&amp;C68))</f>
        <v>1BM</v>
      </c>
      <c r="O68" s="39" t="str">
        <f>IF(M68="","",(IF(M68&lt;=15,1,IF(AND(M68&gt;15,M68&lt;=20),2,IF(AND(M68&gt;20,M68&lt;=30),3,IF(AND(M68&gt;30,M68&lt;=55),4,5))))&amp;IF(H68=podloge!$A$66,"X",IF(H68=podloge!$A$67,"Y",IF(H68=podloge!$A$68,"Z","")))&amp;C68))</f>
        <v>1YM</v>
      </c>
      <c r="P68" s="74" t="str">
        <f t="shared" si="1"/>
        <v>M6-naziv programa</v>
      </c>
      <c r="Q68" s="74" t="str">
        <f t="shared" si="3"/>
        <v>M-naziv programa</v>
      </c>
      <c r="R68" s="74" t="str">
        <f t="shared" si="2"/>
        <v>1M-naziv programa-DA</v>
      </c>
    </row>
    <row r="69" spans="1:18" ht="12.75">
      <c r="A69" s="25">
        <v>62</v>
      </c>
      <c r="B69" s="45" t="s">
        <v>459</v>
      </c>
      <c r="C69" s="46" t="s">
        <v>210</v>
      </c>
      <c r="D69" s="45">
        <v>1946</v>
      </c>
      <c r="E69" s="46"/>
      <c r="F69" s="46" t="s">
        <v>118</v>
      </c>
      <c r="G69" s="45"/>
      <c r="H69" s="46" t="s">
        <v>31</v>
      </c>
      <c r="I69" s="45" t="s">
        <v>357</v>
      </c>
      <c r="J69" s="46" t="s">
        <v>117</v>
      </c>
      <c r="K69" s="46">
        <v>8</v>
      </c>
      <c r="M69" s="39">
        <f t="shared" si="0"/>
        <v>63</v>
      </c>
      <c r="N69" s="39" t="str">
        <f>IF(M69="","",(IF(M69&lt;=6,1,IF(AND(M69&gt;6,M69&lt;=15),2,IF(AND(M69&gt;15,M69&lt;=20),3,IF(AND(M69&gt;20,M69&lt;=35),4,IF(AND(M69&gt;35,M69&lt;=65),5,6)))))&amp;IF(H69=podloge!$A$66,"A",IF(H69=podloge!$A$67,"B",IF(H69=podloge!$A$68,"C","")))&amp;C69))</f>
        <v>5BM</v>
      </c>
      <c r="O69" s="39" t="str">
        <f>IF(M69="","",(IF(M69&lt;=15,1,IF(AND(M69&gt;15,M69&lt;=20),2,IF(AND(M69&gt;20,M69&lt;=30),3,IF(AND(M69&gt;30,M69&lt;=55),4,5))))&amp;IF(H69=podloge!$A$66,"X",IF(H69=podloge!$A$67,"Y",IF(H69=podloge!$A$68,"Z","")))&amp;C69))</f>
        <v>5YM</v>
      </c>
      <c r="P69" s="74" t="str">
        <f t="shared" si="1"/>
        <v>M21-naziv programa</v>
      </c>
      <c r="Q69" s="74" t="str">
        <f t="shared" si="3"/>
        <v>M-naziv programa</v>
      </c>
      <c r="R69" s="74" t="str">
        <f t="shared" si="2"/>
        <v>2M-naziv programa-DA</v>
      </c>
    </row>
    <row r="70" spans="1:18" ht="12.75">
      <c r="A70" s="25">
        <v>63</v>
      </c>
      <c r="B70" s="45" t="s">
        <v>460</v>
      </c>
      <c r="C70" s="46" t="s">
        <v>210</v>
      </c>
      <c r="D70" s="45">
        <v>1967</v>
      </c>
      <c r="E70" s="46"/>
      <c r="F70" s="46" t="s">
        <v>118</v>
      </c>
      <c r="G70" s="45"/>
      <c r="H70" s="46" t="s">
        <v>31</v>
      </c>
      <c r="I70" s="45" t="s">
        <v>357</v>
      </c>
      <c r="J70" s="46" t="s">
        <v>117</v>
      </c>
      <c r="K70" s="46">
        <v>12</v>
      </c>
      <c r="M70" s="39">
        <f t="shared" si="0"/>
        <v>42</v>
      </c>
      <c r="N70" s="39" t="str">
        <f>IF(M70="","",(IF(M70&lt;=6,1,IF(AND(M70&gt;6,M70&lt;=15),2,IF(AND(M70&gt;15,M70&lt;=20),3,IF(AND(M70&gt;20,M70&lt;=35),4,IF(AND(M70&gt;35,M70&lt;=65),5,6)))))&amp;IF(H70=podloge!$A$66,"A",IF(H70=podloge!$A$67,"B",IF(H70=podloge!$A$68,"C","")))&amp;C70))</f>
        <v>5BM</v>
      </c>
      <c r="O70" s="39" t="str">
        <f>IF(M70="","",(IF(M70&lt;=15,1,IF(AND(M70&gt;15,M70&lt;=20),2,IF(AND(M70&gt;20,M70&lt;=30),3,IF(AND(M70&gt;30,M70&lt;=55),4,5))))&amp;IF(H70=podloge!$A$66,"X",IF(H70=podloge!$A$67,"Y",IF(H70=podloge!$A$68,"Z","")))&amp;C70))</f>
        <v>4YM</v>
      </c>
      <c r="P70" s="74" t="str">
        <f t="shared" si="1"/>
        <v>M21-naziv programa</v>
      </c>
      <c r="Q70" s="74" t="str">
        <f t="shared" si="3"/>
        <v>M-naziv programa</v>
      </c>
      <c r="R70" s="74" t="str">
        <f t="shared" si="2"/>
        <v>2M-naziv programa-DA</v>
      </c>
    </row>
    <row r="71" spans="1:18" ht="12.75">
      <c r="A71" s="25">
        <v>64</v>
      </c>
      <c r="B71" s="45" t="s">
        <v>461</v>
      </c>
      <c r="C71" s="46" t="s">
        <v>211</v>
      </c>
      <c r="D71" s="45">
        <v>1955</v>
      </c>
      <c r="E71" s="46"/>
      <c r="F71" s="46" t="s">
        <v>118</v>
      </c>
      <c r="G71" s="45"/>
      <c r="H71" s="46" t="s">
        <v>31</v>
      </c>
      <c r="I71" s="45" t="s">
        <v>357</v>
      </c>
      <c r="J71" s="46" t="s">
        <v>117</v>
      </c>
      <c r="K71" s="46">
        <v>12</v>
      </c>
      <c r="M71" s="39">
        <f t="shared" si="0"/>
        <v>54</v>
      </c>
      <c r="N71" s="39" t="str">
        <f>IF(M71="","",(IF(M71&lt;=6,1,IF(AND(M71&gt;6,M71&lt;=15),2,IF(AND(M71&gt;15,M71&lt;=20),3,IF(AND(M71&gt;20,M71&lt;=35),4,IF(AND(M71&gt;35,M71&lt;=65),5,6)))))&amp;IF(H71=podloge!$A$66,"A",IF(H71=podloge!$A$67,"B",IF(H71=podloge!$A$68,"C","")))&amp;C71))</f>
        <v>5BŽ</v>
      </c>
      <c r="O71" s="39" t="str">
        <f>IF(M71="","",(IF(M71&lt;=15,1,IF(AND(M71&gt;15,M71&lt;=20),2,IF(AND(M71&gt;20,M71&lt;=30),3,IF(AND(M71&gt;30,M71&lt;=55),4,5))))&amp;IF(H71=podloge!$A$66,"X",IF(H71=podloge!$A$67,"Y",IF(H71=podloge!$A$68,"Z","")))&amp;C71))</f>
        <v>4YŽ</v>
      </c>
      <c r="P71" s="74" t="str">
        <f t="shared" si="1"/>
        <v>Ž21-naziv programa</v>
      </c>
      <c r="Q71" s="74" t="str">
        <f t="shared" si="3"/>
        <v>Ž-naziv programa</v>
      </c>
      <c r="R71" s="74" t="str">
        <f t="shared" si="2"/>
        <v>2Ž-naziv programa-DA</v>
      </c>
    </row>
    <row r="72" spans="1:18" ht="12.75">
      <c r="A72" s="25">
        <v>65</v>
      </c>
      <c r="B72" s="45" t="s">
        <v>462</v>
      </c>
      <c r="C72" s="46" t="s">
        <v>210</v>
      </c>
      <c r="D72" s="45">
        <v>2004</v>
      </c>
      <c r="E72" s="46"/>
      <c r="F72" s="46" t="s">
        <v>118</v>
      </c>
      <c r="G72" s="45"/>
      <c r="H72" s="46" t="s">
        <v>31</v>
      </c>
      <c r="I72" s="45" t="s">
        <v>357</v>
      </c>
      <c r="J72" s="46" t="s">
        <v>117</v>
      </c>
      <c r="K72" s="46">
        <v>12</v>
      </c>
      <c r="M72" s="39">
        <f aca="true" t="shared" si="4" ref="M72:M135">IF(D72="","",leto-D72)</f>
        <v>5</v>
      </c>
      <c r="N72" s="39" t="str">
        <f>IF(M72="","",(IF(M72&lt;=6,1,IF(AND(M72&gt;6,M72&lt;=15),2,IF(AND(M72&gt;15,M72&lt;=20),3,IF(AND(M72&gt;20,M72&lt;=35),4,IF(AND(M72&gt;35,M72&lt;=65),5,6)))))&amp;IF(H72=podloge!$A$66,"A",IF(H72=podloge!$A$67,"B",IF(H72=podloge!$A$68,"C","")))&amp;C72))</f>
        <v>1BM</v>
      </c>
      <c r="O72" s="39" t="str">
        <f>IF(M72="","",(IF(M72&lt;=15,1,IF(AND(M72&gt;15,M72&lt;=20),2,IF(AND(M72&gt;20,M72&lt;=30),3,IF(AND(M72&gt;30,M72&lt;=55),4,5))))&amp;IF(H72=podloge!$A$66,"X",IF(H72=podloge!$A$67,"Y",IF(H72=podloge!$A$68,"Z","")))&amp;C72))</f>
        <v>1YM</v>
      </c>
      <c r="P72" s="74" t="str">
        <f t="shared" si="1"/>
        <v>M6-naziv programa</v>
      </c>
      <c r="Q72" s="74" t="str">
        <f t="shared" si="3"/>
        <v>M-naziv programa</v>
      </c>
      <c r="R72" s="74" t="str">
        <f t="shared" si="2"/>
        <v>1M-naziv programa-DA</v>
      </c>
    </row>
    <row r="73" spans="1:18" ht="12.75">
      <c r="A73" s="25">
        <v>66</v>
      </c>
      <c r="B73" s="45" t="s">
        <v>463</v>
      </c>
      <c r="C73" s="46" t="s">
        <v>210</v>
      </c>
      <c r="D73" s="45">
        <v>1957</v>
      </c>
      <c r="E73" s="46"/>
      <c r="F73" s="46" t="s">
        <v>118</v>
      </c>
      <c r="G73" s="45"/>
      <c r="H73" s="46" t="s">
        <v>31</v>
      </c>
      <c r="I73" s="45" t="s">
        <v>357</v>
      </c>
      <c r="J73" s="46" t="s">
        <v>117</v>
      </c>
      <c r="K73" s="46">
        <v>12</v>
      </c>
      <c r="M73" s="39">
        <f t="shared" si="4"/>
        <v>52</v>
      </c>
      <c r="N73" s="39" t="str">
        <f>IF(M73="","",(IF(M73&lt;=6,1,IF(AND(M73&gt;6,M73&lt;=15),2,IF(AND(M73&gt;15,M73&lt;=20),3,IF(AND(M73&gt;20,M73&lt;=35),4,IF(AND(M73&gt;35,M73&lt;=65),5,6)))))&amp;IF(H73=podloge!$A$66,"A",IF(H73=podloge!$A$67,"B",IF(H73=podloge!$A$68,"C","")))&amp;C73))</f>
        <v>5BM</v>
      </c>
      <c r="O73" s="39" t="str">
        <f>IF(M73="","",(IF(M73&lt;=15,1,IF(AND(M73&gt;15,M73&lt;=20),2,IF(AND(M73&gt;20,M73&lt;=30),3,IF(AND(M73&gt;30,M73&lt;=55),4,5))))&amp;IF(H73=podloge!$A$66,"X",IF(H73=podloge!$A$67,"Y",IF(H73=podloge!$A$68,"Z","")))&amp;C73))</f>
        <v>4YM</v>
      </c>
      <c r="P73" s="74" t="str">
        <f aca="true" t="shared" si="5" ref="P73:P136">IF(M73="","",(IF(M73&lt;7,C73&amp;6&amp;"-"&amp;I73,IF(M73&gt;20,C73&amp;21&amp;"-"&amp;I73,C73&amp;M73&amp;"-"&amp;I73))))</f>
        <v>M21-naziv programa</v>
      </c>
      <c r="Q73" s="74" t="str">
        <f t="shared" si="3"/>
        <v>M-naziv programa</v>
      </c>
      <c r="R73" s="74" t="str">
        <f aca="true" t="shared" si="6" ref="R73:R136">IF(M73="","",(IF(M73&lt;=35,1,IF(AND(M73&gt;35,M73&lt;=65),2,3))&amp;C73&amp;"-"&amp;I73&amp;"-"&amp;J73))</f>
        <v>2M-naziv programa-DA</v>
      </c>
    </row>
    <row r="74" spans="1:18" ht="12.75">
      <c r="A74" s="25">
        <v>67</v>
      </c>
      <c r="B74" s="45" t="s">
        <v>464</v>
      </c>
      <c r="C74" s="46" t="s">
        <v>211</v>
      </c>
      <c r="D74" s="45">
        <v>1982</v>
      </c>
      <c r="E74" s="46"/>
      <c r="F74" s="46" t="s">
        <v>118</v>
      </c>
      <c r="G74" s="45"/>
      <c r="H74" s="46" t="s">
        <v>31</v>
      </c>
      <c r="I74" s="45" t="s">
        <v>357</v>
      </c>
      <c r="J74" s="46" t="s">
        <v>117</v>
      </c>
      <c r="K74" s="46">
        <v>12</v>
      </c>
      <c r="M74" s="39">
        <f t="shared" si="4"/>
        <v>27</v>
      </c>
      <c r="N74" s="39" t="str">
        <f>IF(M74="","",(IF(M74&lt;=6,1,IF(AND(M74&gt;6,M74&lt;=15),2,IF(AND(M74&gt;15,M74&lt;=20),3,IF(AND(M74&gt;20,M74&lt;=35),4,IF(AND(M74&gt;35,M74&lt;=65),5,6)))))&amp;IF(H74=podloge!$A$66,"A",IF(H74=podloge!$A$67,"B",IF(H74=podloge!$A$68,"C","")))&amp;C74))</f>
        <v>4BŽ</v>
      </c>
      <c r="O74" s="39" t="str">
        <f>IF(M74="","",(IF(M74&lt;=15,1,IF(AND(M74&gt;15,M74&lt;=20),2,IF(AND(M74&gt;20,M74&lt;=30),3,IF(AND(M74&gt;30,M74&lt;=55),4,5))))&amp;IF(H74=podloge!$A$66,"X",IF(H74=podloge!$A$67,"Y",IF(H74=podloge!$A$68,"Z","")))&amp;C74))</f>
        <v>3YŽ</v>
      </c>
      <c r="P74" s="74" t="str">
        <f t="shared" si="5"/>
        <v>Ž21-naziv programa</v>
      </c>
      <c r="Q74" s="74" t="str">
        <f aca="true" t="shared" si="7" ref="Q74:Q137">IF(M74="","",(C74&amp;"-"&amp;I74))</f>
        <v>Ž-naziv programa</v>
      </c>
      <c r="R74" s="74" t="str">
        <f t="shared" si="6"/>
        <v>1Ž-naziv programa-DA</v>
      </c>
    </row>
    <row r="75" spans="1:18" ht="12.75">
      <c r="A75" s="25">
        <v>68</v>
      </c>
      <c r="B75" s="45" t="s">
        <v>465</v>
      </c>
      <c r="C75" s="46" t="s">
        <v>210</v>
      </c>
      <c r="D75" s="45">
        <v>1950</v>
      </c>
      <c r="E75" s="46"/>
      <c r="F75" s="46" t="s">
        <v>118</v>
      </c>
      <c r="G75" s="45"/>
      <c r="H75" s="46" t="s">
        <v>31</v>
      </c>
      <c r="I75" s="45" t="s">
        <v>357</v>
      </c>
      <c r="J75" s="46" t="s">
        <v>117</v>
      </c>
      <c r="K75" s="46">
        <v>12</v>
      </c>
      <c r="M75" s="39">
        <f t="shared" si="4"/>
        <v>59</v>
      </c>
      <c r="N75" s="39" t="str">
        <f>IF(M75="","",(IF(M75&lt;=6,1,IF(AND(M75&gt;6,M75&lt;=15),2,IF(AND(M75&gt;15,M75&lt;=20),3,IF(AND(M75&gt;20,M75&lt;=35),4,IF(AND(M75&gt;35,M75&lt;=65),5,6)))))&amp;IF(H75=podloge!$A$66,"A",IF(H75=podloge!$A$67,"B",IF(H75=podloge!$A$68,"C","")))&amp;C75))</f>
        <v>5BM</v>
      </c>
      <c r="O75" s="39" t="str">
        <f>IF(M75="","",(IF(M75&lt;=15,1,IF(AND(M75&gt;15,M75&lt;=20),2,IF(AND(M75&gt;20,M75&lt;=30),3,IF(AND(M75&gt;30,M75&lt;=55),4,5))))&amp;IF(H75=podloge!$A$66,"X",IF(H75=podloge!$A$67,"Y",IF(H75=podloge!$A$68,"Z","")))&amp;C75))</f>
        <v>5YM</v>
      </c>
      <c r="P75" s="74" t="str">
        <f t="shared" si="5"/>
        <v>M21-naziv programa</v>
      </c>
      <c r="Q75" s="74" t="str">
        <f t="shared" si="7"/>
        <v>M-naziv programa</v>
      </c>
      <c r="R75" s="74" t="str">
        <f t="shared" si="6"/>
        <v>2M-naziv programa-DA</v>
      </c>
    </row>
    <row r="76" spans="1:18" ht="12.75">
      <c r="A76" s="25">
        <v>69</v>
      </c>
      <c r="B76" s="45" t="s">
        <v>466</v>
      </c>
      <c r="C76" s="46" t="s">
        <v>211</v>
      </c>
      <c r="D76" s="45">
        <v>1984</v>
      </c>
      <c r="E76" s="46"/>
      <c r="F76" s="46" t="s">
        <v>118</v>
      </c>
      <c r="G76" s="45"/>
      <c r="H76" s="46" t="s">
        <v>31</v>
      </c>
      <c r="I76" s="45" t="s">
        <v>357</v>
      </c>
      <c r="J76" s="46" t="s">
        <v>117</v>
      </c>
      <c r="K76" s="46">
        <v>12</v>
      </c>
      <c r="M76" s="39">
        <f t="shared" si="4"/>
        <v>25</v>
      </c>
      <c r="N76" s="39" t="str">
        <f>IF(M76="","",(IF(M76&lt;=6,1,IF(AND(M76&gt;6,M76&lt;=15),2,IF(AND(M76&gt;15,M76&lt;=20),3,IF(AND(M76&gt;20,M76&lt;=35),4,IF(AND(M76&gt;35,M76&lt;=65),5,6)))))&amp;IF(H76=podloge!$A$66,"A",IF(H76=podloge!$A$67,"B",IF(H76=podloge!$A$68,"C","")))&amp;C76))</f>
        <v>4BŽ</v>
      </c>
      <c r="O76" s="39" t="str">
        <f>IF(M76="","",(IF(M76&lt;=15,1,IF(AND(M76&gt;15,M76&lt;=20),2,IF(AND(M76&gt;20,M76&lt;=30),3,IF(AND(M76&gt;30,M76&lt;=55),4,5))))&amp;IF(H76=podloge!$A$66,"X",IF(H76=podloge!$A$67,"Y",IF(H76=podloge!$A$68,"Z","")))&amp;C76))</f>
        <v>3YŽ</v>
      </c>
      <c r="P76" s="74" t="str">
        <f t="shared" si="5"/>
        <v>Ž21-naziv programa</v>
      </c>
      <c r="Q76" s="74" t="str">
        <f t="shared" si="7"/>
        <v>Ž-naziv programa</v>
      </c>
      <c r="R76" s="74" t="str">
        <f t="shared" si="6"/>
        <v>1Ž-naziv programa-DA</v>
      </c>
    </row>
    <row r="77" spans="1:18" ht="12.75">
      <c r="A77" s="25">
        <v>70</v>
      </c>
      <c r="B77" s="45" t="s">
        <v>467</v>
      </c>
      <c r="C77" s="46" t="s">
        <v>210</v>
      </c>
      <c r="D77" s="45">
        <v>1988</v>
      </c>
      <c r="E77" s="46"/>
      <c r="F77" s="46" t="s">
        <v>118</v>
      </c>
      <c r="G77" s="45"/>
      <c r="H77" s="46" t="s">
        <v>31</v>
      </c>
      <c r="I77" s="45" t="s">
        <v>357</v>
      </c>
      <c r="J77" s="46" t="s">
        <v>117</v>
      </c>
      <c r="K77" s="46">
        <v>12</v>
      </c>
      <c r="M77" s="39">
        <f t="shared" si="4"/>
        <v>21</v>
      </c>
      <c r="N77" s="39" t="str">
        <f>IF(M77="","",(IF(M77&lt;=6,1,IF(AND(M77&gt;6,M77&lt;=15),2,IF(AND(M77&gt;15,M77&lt;=20),3,IF(AND(M77&gt;20,M77&lt;=35),4,IF(AND(M77&gt;35,M77&lt;=65),5,6)))))&amp;IF(H77=podloge!$A$66,"A",IF(H77=podloge!$A$67,"B",IF(H77=podloge!$A$68,"C","")))&amp;C77))</f>
        <v>4BM</v>
      </c>
      <c r="O77" s="39" t="str">
        <f>IF(M77="","",(IF(M77&lt;=15,1,IF(AND(M77&gt;15,M77&lt;=20),2,IF(AND(M77&gt;20,M77&lt;=30),3,IF(AND(M77&gt;30,M77&lt;=55),4,5))))&amp;IF(H77=podloge!$A$66,"X",IF(H77=podloge!$A$67,"Y",IF(H77=podloge!$A$68,"Z","")))&amp;C77))</f>
        <v>3YM</v>
      </c>
      <c r="P77" s="74" t="str">
        <f t="shared" si="5"/>
        <v>M21-naziv programa</v>
      </c>
      <c r="Q77" s="74" t="str">
        <f t="shared" si="7"/>
        <v>M-naziv programa</v>
      </c>
      <c r="R77" s="74" t="str">
        <f t="shared" si="6"/>
        <v>1M-naziv programa-DA</v>
      </c>
    </row>
    <row r="78" spans="1:18" ht="12.75">
      <c r="A78" s="25">
        <v>71</v>
      </c>
      <c r="B78" s="45" t="s">
        <v>468</v>
      </c>
      <c r="C78" s="46" t="s">
        <v>210</v>
      </c>
      <c r="D78" s="45">
        <v>1981</v>
      </c>
      <c r="E78" s="46"/>
      <c r="F78" s="46" t="s">
        <v>118</v>
      </c>
      <c r="G78" s="45"/>
      <c r="H78" s="46" t="s">
        <v>31</v>
      </c>
      <c r="I78" s="45" t="s">
        <v>357</v>
      </c>
      <c r="J78" s="46" t="s">
        <v>117</v>
      </c>
      <c r="K78" s="46">
        <v>12</v>
      </c>
      <c r="M78" s="39">
        <f t="shared" si="4"/>
        <v>28</v>
      </c>
      <c r="N78" s="39" t="str">
        <f>IF(M78="","",(IF(M78&lt;=6,1,IF(AND(M78&gt;6,M78&lt;=15),2,IF(AND(M78&gt;15,M78&lt;=20),3,IF(AND(M78&gt;20,M78&lt;=35),4,IF(AND(M78&gt;35,M78&lt;=65),5,6)))))&amp;IF(H78=podloge!$A$66,"A",IF(H78=podloge!$A$67,"B",IF(H78=podloge!$A$68,"C","")))&amp;C78))</f>
        <v>4BM</v>
      </c>
      <c r="O78" s="39" t="str">
        <f>IF(M78="","",(IF(M78&lt;=15,1,IF(AND(M78&gt;15,M78&lt;=20),2,IF(AND(M78&gt;20,M78&lt;=30),3,IF(AND(M78&gt;30,M78&lt;=55),4,5))))&amp;IF(H78=podloge!$A$66,"X",IF(H78=podloge!$A$67,"Y",IF(H78=podloge!$A$68,"Z","")))&amp;C78))</f>
        <v>3YM</v>
      </c>
      <c r="P78" s="74" t="str">
        <f t="shared" si="5"/>
        <v>M21-naziv programa</v>
      </c>
      <c r="Q78" s="74" t="str">
        <f t="shared" si="7"/>
        <v>M-naziv programa</v>
      </c>
      <c r="R78" s="74" t="str">
        <f t="shared" si="6"/>
        <v>1M-naziv programa-DA</v>
      </c>
    </row>
    <row r="79" spans="1:18" ht="12.75">
      <c r="A79" s="25">
        <v>72</v>
      </c>
      <c r="B79" s="45" t="s">
        <v>469</v>
      </c>
      <c r="C79" s="46" t="s">
        <v>210</v>
      </c>
      <c r="D79" s="45">
        <v>1945</v>
      </c>
      <c r="E79" s="46"/>
      <c r="F79" s="46" t="s">
        <v>118</v>
      </c>
      <c r="G79" s="45"/>
      <c r="H79" s="46" t="s">
        <v>31</v>
      </c>
      <c r="I79" s="45" t="s">
        <v>357</v>
      </c>
      <c r="J79" s="46" t="s">
        <v>117</v>
      </c>
      <c r="K79" s="46">
        <v>12</v>
      </c>
      <c r="M79" s="39">
        <f t="shared" si="4"/>
        <v>64</v>
      </c>
      <c r="N79" s="39" t="str">
        <f>IF(M79="","",(IF(M79&lt;=6,1,IF(AND(M79&gt;6,M79&lt;=15),2,IF(AND(M79&gt;15,M79&lt;=20),3,IF(AND(M79&gt;20,M79&lt;=35),4,IF(AND(M79&gt;35,M79&lt;=65),5,6)))))&amp;IF(H79=podloge!$A$66,"A",IF(H79=podloge!$A$67,"B",IF(H79=podloge!$A$68,"C","")))&amp;C79))</f>
        <v>5BM</v>
      </c>
      <c r="O79" s="39" t="str">
        <f>IF(M79="","",(IF(M79&lt;=15,1,IF(AND(M79&gt;15,M79&lt;=20),2,IF(AND(M79&gt;20,M79&lt;=30),3,IF(AND(M79&gt;30,M79&lt;=55),4,5))))&amp;IF(H79=podloge!$A$66,"X",IF(H79=podloge!$A$67,"Y",IF(H79=podloge!$A$68,"Z","")))&amp;C79))</f>
        <v>5YM</v>
      </c>
      <c r="P79" s="74" t="str">
        <f t="shared" si="5"/>
        <v>M21-naziv programa</v>
      </c>
      <c r="Q79" s="74" t="str">
        <f t="shared" si="7"/>
        <v>M-naziv programa</v>
      </c>
      <c r="R79" s="74" t="str">
        <f t="shared" si="6"/>
        <v>2M-naziv programa-DA</v>
      </c>
    </row>
    <row r="80" spans="1:18" ht="12.75">
      <c r="A80" s="25">
        <v>73</v>
      </c>
      <c r="B80" s="45" t="s">
        <v>470</v>
      </c>
      <c r="C80" s="46" t="s">
        <v>210</v>
      </c>
      <c r="D80" s="45">
        <v>1988</v>
      </c>
      <c r="E80" s="46"/>
      <c r="F80" s="46" t="s">
        <v>118</v>
      </c>
      <c r="G80" s="45"/>
      <c r="H80" s="46" t="s">
        <v>31</v>
      </c>
      <c r="I80" s="45" t="s">
        <v>357</v>
      </c>
      <c r="J80" s="46" t="s">
        <v>117</v>
      </c>
      <c r="K80" s="46">
        <v>12</v>
      </c>
      <c r="M80" s="39">
        <f t="shared" si="4"/>
        <v>21</v>
      </c>
      <c r="N80" s="39" t="str">
        <f>IF(M80="","",(IF(M80&lt;=6,1,IF(AND(M80&gt;6,M80&lt;=15),2,IF(AND(M80&gt;15,M80&lt;=20),3,IF(AND(M80&gt;20,M80&lt;=35),4,IF(AND(M80&gt;35,M80&lt;=65),5,6)))))&amp;IF(H80=podloge!$A$66,"A",IF(H80=podloge!$A$67,"B",IF(H80=podloge!$A$68,"C","")))&amp;C80))</f>
        <v>4BM</v>
      </c>
      <c r="O80" s="39" t="str">
        <f>IF(M80="","",(IF(M80&lt;=15,1,IF(AND(M80&gt;15,M80&lt;=20),2,IF(AND(M80&gt;20,M80&lt;=30),3,IF(AND(M80&gt;30,M80&lt;=55),4,5))))&amp;IF(H80=podloge!$A$66,"X",IF(H80=podloge!$A$67,"Y",IF(H80=podloge!$A$68,"Z","")))&amp;C80))</f>
        <v>3YM</v>
      </c>
      <c r="P80" s="74" t="str">
        <f t="shared" si="5"/>
        <v>M21-naziv programa</v>
      </c>
      <c r="Q80" s="74" t="str">
        <f t="shared" si="7"/>
        <v>M-naziv programa</v>
      </c>
      <c r="R80" s="74" t="str">
        <f t="shared" si="6"/>
        <v>1M-naziv programa-DA</v>
      </c>
    </row>
    <row r="81" spans="1:18" ht="12.75">
      <c r="A81" s="25">
        <v>74</v>
      </c>
      <c r="B81" s="45" t="s">
        <v>471</v>
      </c>
      <c r="C81" s="46" t="s">
        <v>211</v>
      </c>
      <c r="D81" s="45">
        <v>1968</v>
      </c>
      <c r="E81" s="46"/>
      <c r="F81" s="46" t="s">
        <v>118</v>
      </c>
      <c r="G81" s="45"/>
      <c r="H81" s="46" t="s">
        <v>105</v>
      </c>
      <c r="I81" s="45" t="s">
        <v>357</v>
      </c>
      <c r="J81" s="46" t="s">
        <v>117</v>
      </c>
      <c r="K81" s="46">
        <v>12</v>
      </c>
      <c r="M81" s="39">
        <f t="shared" si="4"/>
        <v>41</v>
      </c>
      <c r="N81" s="39" t="str">
        <f>IF(M81="","",(IF(M81&lt;=6,1,IF(AND(M81&gt;6,M81&lt;=15),2,IF(AND(M81&gt;15,M81&lt;=20),3,IF(AND(M81&gt;20,M81&lt;=35),4,IF(AND(M81&gt;35,M81&lt;=65),5,6)))))&amp;IF(H81=podloge!$A$66,"A",IF(H81=podloge!$A$67,"B",IF(H81=podloge!$A$68,"C","")))&amp;C81))</f>
        <v>5CŽ</v>
      </c>
      <c r="O81" s="39" t="str">
        <f>IF(M81="","",(IF(M81&lt;=15,1,IF(AND(M81&gt;15,M81&lt;=20),2,IF(AND(M81&gt;20,M81&lt;=30),3,IF(AND(M81&gt;30,M81&lt;=55),4,5))))&amp;IF(H81=podloge!$A$66,"X",IF(H81=podloge!$A$67,"Y",IF(H81=podloge!$A$68,"Z","")))&amp;C81))</f>
        <v>4ZŽ</v>
      </c>
      <c r="P81" s="74" t="str">
        <f t="shared" si="5"/>
        <v>Ž21-naziv programa</v>
      </c>
      <c r="Q81" s="74" t="str">
        <f t="shared" si="7"/>
        <v>Ž-naziv programa</v>
      </c>
      <c r="R81" s="74" t="str">
        <f t="shared" si="6"/>
        <v>2Ž-naziv programa-DA</v>
      </c>
    </row>
    <row r="82" spans="1:18" ht="12.75">
      <c r="A82" s="25">
        <v>75</v>
      </c>
      <c r="B82" s="45" t="s">
        <v>472</v>
      </c>
      <c r="C82" s="46" t="s">
        <v>210</v>
      </c>
      <c r="D82" s="45">
        <v>1998</v>
      </c>
      <c r="E82" s="46"/>
      <c r="F82" s="46" t="s">
        <v>118</v>
      </c>
      <c r="G82" s="45"/>
      <c r="H82" s="46" t="s">
        <v>31</v>
      </c>
      <c r="I82" s="45" t="s">
        <v>357</v>
      </c>
      <c r="J82" s="46" t="s">
        <v>117</v>
      </c>
      <c r="K82" s="46">
        <v>12</v>
      </c>
      <c r="M82" s="39">
        <f t="shared" si="4"/>
        <v>11</v>
      </c>
      <c r="N82" s="39" t="str">
        <f>IF(M82="","",(IF(M82&lt;=6,1,IF(AND(M82&gt;6,M82&lt;=15),2,IF(AND(M82&gt;15,M82&lt;=20),3,IF(AND(M82&gt;20,M82&lt;=35),4,IF(AND(M82&gt;35,M82&lt;=65),5,6)))))&amp;IF(H82=podloge!$A$66,"A",IF(H82=podloge!$A$67,"B",IF(H82=podloge!$A$68,"C","")))&amp;C82))</f>
        <v>2BM</v>
      </c>
      <c r="O82" s="39" t="str">
        <f>IF(M82="","",(IF(M82&lt;=15,1,IF(AND(M82&gt;15,M82&lt;=20),2,IF(AND(M82&gt;20,M82&lt;=30),3,IF(AND(M82&gt;30,M82&lt;=55),4,5))))&amp;IF(H82=podloge!$A$66,"X",IF(H82=podloge!$A$67,"Y",IF(H82=podloge!$A$68,"Z","")))&amp;C82))</f>
        <v>1YM</v>
      </c>
      <c r="P82" s="74" t="str">
        <f t="shared" si="5"/>
        <v>M11-naziv programa</v>
      </c>
      <c r="Q82" s="74" t="str">
        <f t="shared" si="7"/>
        <v>M-naziv programa</v>
      </c>
      <c r="R82" s="74" t="str">
        <f t="shared" si="6"/>
        <v>1M-naziv programa-DA</v>
      </c>
    </row>
    <row r="83" spans="1:18" ht="12.75">
      <c r="A83" s="25">
        <v>76</v>
      </c>
      <c r="B83" s="45" t="s">
        <v>473</v>
      </c>
      <c r="C83" s="46" t="s">
        <v>210</v>
      </c>
      <c r="D83" s="45">
        <v>1967</v>
      </c>
      <c r="E83" s="46"/>
      <c r="F83" s="46" t="s">
        <v>118</v>
      </c>
      <c r="G83" s="45"/>
      <c r="H83" s="46" t="s">
        <v>31</v>
      </c>
      <c r="I83" s="45" t="s">
        <v>357</v>
      </c>
      <c r="J83" s="46" t="s">
        <v>117</v>
      </c>
      <c r="K83" s="46">
        <v>12</v>
      </c>
      <c r="M83" s="39">
        <f t="shared" si="4"/>
        <v>42</v>
      </c>
      <c r="N83" s="39" t="str">
        <f>IF(M83="","",(IF(M83&lt;=6,1,IF(AND(M83&gt;6,M83&lt;=15),2,IF(AND(M83&gt;15,M83&lt;=20),3,IF(AND(M83&gt;20,M83&lt;=35),4,IF(AND(M83&gt;35,M83&lt;=65),5,6)))))&amp;IF(H83=podloge!$A$66,"A",IF(H83=podloge!$A$67,"B",IF(H83=podloge!$A$68,"C","")))&amp;C83))</f>
        <v>5BM</v>
      </c>
      <c r="O83" s="39" t="str">
        <f>IF(M83="","",(IF(M83&lt;=15,1,IF(AND(M83&gt;15,M83&lt;=20),2,IF(AND(M83&gt;20,M83&lt;=30),3,IF(AND(M83&gt;30,M83&lt;=55),4,5))))&amp;IF(H83=podloge!$A$66,"X",IF(H83=podloge!$A$67,"Y",IF(H83=podloge!$A$68,"Z","")))&amp;C83))</f>
        <v>4YM</v>
      </c>
      <c r="P83" s="74" t="str">
        <f t="shared" si="5"/>
        <v>M21-naziv programa</v>
      </c>
      <c r="Q83" s="74" t="str">
        <f t="shared" si="7"/>
        <v>M-naziv programa</v>
      </c>
      <c r="R83" s="74" t="str">
        <f t="shared" si="6"/>
        <v>2M-naziv programa-DA</v>
      </c>
    </row>
    <row r="84" spans="1:18" ht="12.75">
      <c r="A84" s="25">
        <v>77</v>
      </c>
      <c r="B84" s="45" t="s">
        <v>474</v>
      </c>
      <c r="C84" s="46" t="s">
        <v>210</v>
      </c>
      <c r="D84" s="45">
        <v>1983</v>
      </c>
      <c r="E84" s="46"/>
      <c r="F84" s="46" t="s">
        <v>118</v>
      </c>
      <c r="G84" s="45"/>
      <c r="H84" s="46" t="s">
        <v>31</v>
      </c>
      <c r="I84" s="45" t="s">
        <v>357</v>
      </c>
      <c r="J84" s="46" t="s">
        <v>117</v>
      </c>
      <c r="K84" s="46">
        <v>12</v>
      </c>
      <c r="M84" s="39">
        <f t="shared" si="4"/>
        <v>26</v>
      </c>
      <c r="N84" s="39" t="str">
        <f>IF(M84="","",(IF(M84&lt;=6,1,IF(AND(M84&gt;6,M84&lt;=15),2,IF(AND(M84&gt;15,M84&lt;=20),3,IF(AND(M84&gt;20,M84&lt;=35),4,IF(AND(M84&gt;35,M84&lt;=65),5,6)))))&amp;IF(H84=podloge!$A$66,"A",IF(H84=podloge!$A$67,"B",IF(H84=podloge!$A$68,"C","")))&amp;C84))</f>
        <v>4BM</v>
      </c>
      <c r="O84" s="39" t="str">
        <f>IF(M84="","",(IF(M84&lt;=15,1,IF(AND(M84&gt;15,M84&lt;=20),2,IF(AND(M84&gt;20,M84&lt;=30),3,IF(AND(M84&gt;30,M84&lt;=55),4,5))))&amp;IF(H84=podloge!$A$66,"X",IF(H84=podloge!$A$67,"Y",IF(H84=podloge!$A$68,"Z","")))&amp;C84))</f>
        <v>3YM</v>
      </c>
      <c r="P84" s="74" t="str">
        <f t="shared" si="5"/>
        <v>M21-naziv programa</v>
      </c>
      <c r="Q84" s="74" t="str">
        <f t="shared" si="7"/>
        <v>M-naziv programa</v>
      </c>
      <c r="R84" s="74" t="str">
        <f t="shared" si="6"/>
        <v>1M-naziv programa-DA</v>
      </c>
    </row>
    <row r="85" spans="1:18" ht="12.75">
      <c r="A85" s="25">
        <v>78</v>
      </c>
      <c r="B85" s="45" t="s">
        <v>475</v>
      </c>
      <c r="C85" s="46" t="s">
        <v>210</v>
      </c>
      <c r="D85" s="45">
        <v>2003</v>
      </c>
      <c r="E85" s="46"/>
      <c r="F85" s="46" t="s">
        <v>118</v>
      </c>
      <c r="G85" s="45"/>
      <c r="H85" s="46" t="s">
        <v>31</v>
      </c>
      <c r="I85" s="45" t="s">
        <v>357</v>
      </c>
      <c r="J85" s="46" t="s">
        <v>117</v>
      </c>
      <c r="K85" s="46">
        <v>12</v>
      </c>
      <c r="M85" s="39">
        <f t="shared" si="4"/>
        <v>6</v>
      </c>
      <c r="N85" s="39" t="str">
        <f>IF(M85="","",(IF(M85&lt;=6,1,IF(AND(M85&gt;6,M85&lt;=15),2,IF(AND(M85&gt;15,M85&lt;=20),3,IF(AND(M85&gt;20,M85&lt;=35),4,IF(AND(M85&gt;35,M85&lt;=65),5,6)))))&amp;IF(H85=podloge!$A$66,"A",IF(H85=podloge!$A$67,"B",IF(H85=podloge!$A$68,"C","")))&amp;C85))</f>
        <v>1BM</v>
      </c>
      <c r="O85" s="39" t="str">
        <f>IF(M85="","",(IF(M85&lt;=15,1,IF(AND(M85&gt;15,M85&lt;=20),2,IF(AND(M85&gt;20,M85&lt;=30),3,IF(AND(M85&gt;30,M85&lt;=55),4,5))))&amp;IF(H85=podloge!$A$66,"X",IF(H85=podloge!$A$67,"Y",IF(H85=podloge!$A$68,"Z","")))&amp;C85))</f>
        <v>1YM</v>
      </c>
      <c r="P85" s="74" t="str">
        <f t="shared" si="5"/>
        <v>M6-naziv programa</v>
      </c>
      <c r="Q85" s="74" t="str">
        <f t="shared" si="7"/>
        <v>M-naziv programa</v>
      </c>
      <c r="R85" s="74" t="str">
        <f t="shared" si="6"/>
        <v>1M-naziv programa-DA</v>
      </c>
    </row>
    <row r="86" spans="1:18" ht="12.75">
      <c r="A86" s="25">
        <v>79</v>
      </c>
      <c r="B86" s="45" t="s">
        <v>476</v>
      </c>
      <c r="C86" s="46" t="s">
        <v>211</v>
      </c>
      <c r="D86" s="45">
        <v>1989</v>
      </c>
      <c r="E86" s="46"/>
      <c r="F86" s="46" t="s">
        <v>118</v>
      </c>
      <c r="G86" s="45"/>
      <c r="H86" s="46" t="s">
        <v>31</v>
      </c>
      <c r="I86" s="45" t="s">
        <v>357</v>
      </c>
      <c r="J86" s="46" t="s">
        <v>117</v>
      </c>
      <c r="K86" s="46">
        <v>12</v>
      </c>
      <c r="M86" s="39">
        <f t="shared" si="4"/>
        <v>20</v>
      </c>
      <c r="N86" s="39" t="str">
        <f>IF(M86="","",(IF(M86&lt;=6,1,IF(AND(M86&gt;6,M86&lt;=15),2,IF(AND(M86&gt;15,M86&lt;=20),3,IF(AND(M86&gt;20,M86&lt;=35),4,IF(AND(M86&gt;35,M86&lt;=65),5,6)))))&amp;IF(H86=podloge!$A$66,"A",IF(H86=podloge!$A$67,"B",IF(H86=podloge!$A$68,"C","")))&amp;C86))</f>
        <v>3BŽ</v>
      </c>
      <c r="O86" s="39" t="str">
        <f>IF(M86="","",(IF(M86&lt;=15,1,IF(AND(M86&gt;15,M86&lt;=20),2,IF(AND(M86&gt;20,M86&lt;=30),3,IF(AND(M86&gt;30,M86&lt;=55),4,5))))&amp;IF(H86=podloge!$A$66,"X",IF(H86=podloge!$A$67,"Y",IF(H86=podloge!$A$68,"Z","")))&amp;C86))</f>
        <v>2YŽ</v>
      </c>
      <c r="P86" s="74" t="str">
        <f t="shared" si="5"/>
        <v>Ž20-naziv programa</v>
      </c>
      <c r="Q86" s="74" t="str">
        <f t="shared" si="7"/>
        <v>Ž-naziv programa</v>
      </c>
      <c r="R86" s="74" t="str">
        <f t="shared" si="6"/>
        <v>1Ž-naziv programa-DA</v>
      </c>
    </row>
    <row r="87" spans="1:18" ht="12.75">
      <c r="A87" s="25">
        <v>80</v>
      </c>
      <c r="B87" s="45" t="s">
        <v>477</v>
      </c>
      <c r="C87" s="46" t="s">
        <v>210</v>
      </c>
      <c r="D87" s="45">
        <v>1963</v>
      </c>
      <c r="E87" s="46"/>
      <c r="F87" s="46" t="s">
        <v>118</v>
      </c>
      <c r="G87" s="45"/>
      <c r="H87" s="46" t="s">
        <v>31</v>
      </c>
      <c r="I87" s="45" t="s">
        <v>357</v>
      </c>
      <c r="J87" s="46" t="s">
        <v>117</v>
      </c>
      <c r="K87" s="46">
        <v>12</v>
      </c>
      <c r="M87" s="39">
        <f t="shared" si="4"/>
        <v>46</v>
      </c>
      <c r="N87" s="39" t="str">
        <f>IF(M87="","",(IF(M87&lt;=6,1,IF(AND(M87&gt;6,M87&lt;=15),2,IF(AND(M87&gt;15,M87&lt;=20),3,IF(AND(M87&gt;20,M87&lt;=35),4,IF(AND(M87&gt;35,M87&lt;=65),5,6)))))&amp;IF(H87=podloge!$A$66,"A",IF(H87=podloge!$A$67,"B",IF(H87=podloge!$A$68,"C","")))&amp;C87))</f>
        <v>5BM</v>
      </c>
      <c r="O87" s="39" t="str">
        <f>IF(M87="","",(IF(M87&lt;=15,1,IF(AND(M87&gt;15,M87&lt;=20),2,IF(AND(M87&gt;20,M87&lt;=30),3,IF(AND(M87&gt;30,M87&lt;=55),4,5))))&amp;IF(H87=podloge!$A$66,"X",IF(H87=podloge!$A$67,"Y",IF(H87=podloge!$A$68,"Z","")))&amp;C87))</f>
        <v>4YM</v>
      </c>
      <c r="P87" s="74" t="str">
        <f t="shared" si="5"/>
        <v>M21-naziv programa</v>
      </c>
      <c r="Q87" s="74" t="str">
        <f t="shared" si="7"/>
        <v>M-naziv programa</v>
      </c>
      <c r="R87" s="74" t="str">
        <f t="shared" si="6"/>
        <v>2M-naziv programa-DA</v>
      </c>
    </row>
    <row r="88" spans="1:18" ht="12.75">
      <c r="A88" s="25">
        <v>81</v>
      </c>
      <c r="B88" s="45" t="s">
        <v>478</v>
      </c>
      <c r="C88" s="46" t="s">
        <v>210</v>
      </c>
      <c r="D88" s="45">
        <v>1941</v>
      </c>
      <c r="E88" s="46"/>
      <c r="F88" s="46" t="s">
        <v>118</v>
      </c>
      <c r="G88" s="45"/>
      <c r="H88" s="46" t="s">
        <v>31</v>
      </c>
      <c r="I88" s="45" t="s">
        <v>357</v>
      </c>
      <c r="J88" s="46" t="s">
        <v>117</v>
      </c>
      <c r="K88" s="46">
        <v>12</v>
      </c>
      <c r="M88" s="39">
        <f t="shared" si="4"/>
        <v>68</v>
      </c>
      <c r="N88" s="39" t="str">
        <f>IF(M88="","",(IF(M88&lt;=6,1,IF(AND(M88&gt;6,M88&lt;=15),2,IF(AND(M88&gt;15,M88&lt;=20),3,IF(AND(M88&gt;20,M88&lt;=35),4,IF(AND(M88&gt;35,M88&lt;=65),5,6)))))&amp;IF(H88=podloge!$A$66,"A",IF(H88=podloge!$A$67,"B",IF(H88=podloge!$A$68,"C","")))&amp;C88))</f>
        <v>6BM</v>
      </c>
      <c r="O88" s="39" t="str">
        <f>IF(M88="","",(IF(M88&lt;=15,1,IF(AND(M88&gt;15,M88&lt;=20),2,IF(AND(M88&gt;20,M88&lt;=30),3,IF(AND(M88&gt;30,M88&lt;=55),4,5))))&amp;IF(H88=podloge!$A$66,"X",IF(H88=podloge!$A$67,"Y",IF(H88=podloge!$A$68,"Z","")))&amp;C88))</f>
        <v>5YM</v>
      </c>
      <c r="P88" s="74" t="str">
        <f t="shared" si="5"/>
        <v>M21-naziv programa</v>
      </c>
      <c r="Q88" s="74" t="str">
        <f t="shared" si="7"/>
        <v>M-naziv programa</v>
      </c>
      <c r="R88" s="74" t="str">
        <f t="shared" si="6"/>
        <v>3M-naziv programa-DA</v>
      </c>
    </row>
    <row r="89" spans="1:18" ht="12.75">
      <c r="A89" s="25">
        <v>82</v>
      </c>
      <c r="B89" s="45" t="s">
        <v>479</v>
      </c>
      <c r="C89" s="46" t="s">
        <v>210</v>
      </c>
      <c r="D89" s="45">
        <v>1960</v>
      </c>
      <c r="E89" s="46"/>
      <c r="F89" s="46" t="s">
        <v>118</v>
      </c>
      <c r="G89" s="45"/>
      <c r="H89" s="46" t="s">
        <v>31</v>
      </c>
      <c r="I89" s="45" t="s">
        <v>357</v>
      </c>
      <c r="J89" s="46" t="s">
        <v>117</v>
      </c>
      <c r="K89" s="46">
        <v>12</v>
      </c>
      <c r="M89" s="39">
        <f t="shared" si="4"/>
        <v>49</v>
      </c>
      <c r="N89" s="39" t="str">
        <f>IF(M89="","",(IF(M89&lt;=6,1,IF(AND(M89&gt;6,M89&lt;=15),2,IF(AND(M89&gt;15,M89&lt;=20),3,IF(AND(M89&gt;20,M89&lt;=35),4,IF(AND(M89&gt;35,M89&lt;=65),5,6)))))&amp;IF(H89=podloge!$A$66,"A",IF(H89=podloge!$A$67,"B",IF(H89=podloge!$A$68,"C","")))&amp;C89))</f>
        <v>5BM</v>
      </c>
      <c r="O89" s="39" t="str">
        <f>IF(M89="","",(IF(M89&lt;=15,1,IF(AND(M89&gt;15,M89&lt;=20),2,IF(AND(M89&gt;20,M89&lt;=30),3,IF(AND(M89&gt;30,M89&lt;=55),4,5))))&amp;IF(H89=podloge!$A$66,"X",IF(H89=podloge!$A$67,"Y",IF(H89=podloge!$A$68,"Z","")))&amp;C89))</f>
        <v>4YM</v>
      </c>
      <c r="P89" s="74" t="str">
        <f t="shared" si="5"/>
        <v>M21-naziv programa</v>
      </c>
      <c r="Q89" s="74" t="str">
        <f t="shared" si="7"/>
        <v>M-naziv programa</v>
      </c>
      <c r="R89" s="74" t="str">
        <f t="shared" si="6"/>
        <v>2M-naziv programa-DA</v>
      </c>
    </row>
    <row r="90" spans="1:18" ht="12.75">
      <c r="A90" s="25">
        <v>83</v>
      </c>
      <c r="B90" s="45" t="s">
        <v>480</v>
      </c>
      <c r="C90" s="46" t="s">
        <v>211</v>
      </c>
      <c r="D90" s="45">
        <v>1961</v>
      </c>
      <c r="E90" s="46"/>
      <c r="F90" s="46" t="s">
        <v>118</v>
      </c>
      <c r="G90" s="45"/>
      <c r="H90" s="46" t="s">
        <v>31</v>
      </c>
      <c r="I90" s="45" t="s">
        <v>357</v>
      </c>
      <c r="J90" s="46" t="s">
        <v>117</v>
      </c>
      <c r="K90" s="46">
        <v>12</v>
      </c>
      <c r="M90" s="39">
        <f t="shared" si="4"/>
        <v>48</v>
      </c>
      <c r="N90" s="39" t="str">
        <f>IF(M90="","",(IF(M90&lt;=6,1,IF(AND(M90&gt;6,M90&lt;=15),2,IF(AND(M90&gt;15,M90&lt;=20),3,IF(AND(M90&gt;20,M90&lt;=35),4,IF(AND(M90&gt;35,M90&lt;=65),5,6)))))&amp;IF(H90=podloge!$A$66,"A",IF(H90=podloge!$A$67,"B",IF(H90=podloge!$A$68,"C","")))&amp;C90))</f>
        <v>5BŽ</v>
      </c>
      <c r="O90" s="39" t="str">
        <f>IF(M90="","",(IF(M90&lt;=15,1,IF(AND(M90&gt;15,M90&lt;=20),2,IF(AND(M90&gt;20,M90&lt;=30),3,IF(AND(M90&gt;30,M90&lt;=55),4,5))))&amp;IF(H90=podloge!$A$66,"X",IF(H90=podloge!$A$67,"Y",IF(H90=podloge!$A$68,"Z","")))&amp;C90))</f>
        <v>4YŽ</v>
      </c>
      <c r="P90" s="74" t="str">
        <f t="shared" si="5"/>
        <v>Ž21-naziv programa</v>
      </c>
      <c r="Q90" s="74" t="str">
        <f t="shared" si="7"/>
        <v>Ž-naziv programa</v>
      </c>
      <c r="R90" s="74" t="str">
        <f t="shared" si="6"/>
        <v>2Ž-naziv programa-DA</v>
      </c>
    </row>
    <row r="91" spans="1:18" ht="12.75">
      <c r="A91" s="25">
        <v>84</v>
      </c>
      <c r="B91" s="45" t="s">
        <v>481</v>
      </c>
      <c r="C91" s="46" t="s">
        <v>210</v>
      </c>
      <c r="D91" s="45">
        <v>1961</v>
      </c>
      <c r="E91" s="46"/>
      <c r="F91" s="46" t="s">
        <v>118</v>
      </c>
      <c r="G91" s="45"/>
      <c r="H91" s="46" t="s">
        <v>31</v>
      </c>
      <c r="I91" s="45" t="s">
        <v>357</v>
      </c>
      <c r="J91" s="46" t="s">
        <v>117</v>
      </c>
      <c r="K91" s="46">
        <v>12</v>
      </c>
      <c r="M91" s="39">
        <f t="shared" si="4"/>
        <v>48</v>
      </c>
      <c r="N91" s="39" t="str">
        <f>IF(M91="","",(IF(M91&lt;=6,1,IF(AND(M91&gt;6,M91&lt;=15),2,IF(AND(M91&gt;15,M91&lt;=20),3,IF(AND(M91&gt;20,M91&lt;=35),4,IF(AND(M91&gt;35,M91&lt;=65),5,6)))))&amp;IF(H91=podloge!$A$66,"A",IF(H91=podloge!$A$67,"B",IF(H91=podloge!$A$68,"C","")))&amp;C91))</f>
        <v>5BM</v>
      </c>
      <c r="O91" s="39" t="str">
        <f>IF(M91="","",(IF(M91&lt;=15,1,IF(AND(M91&gt;15,M91&lt;=20),2,IF(AND(M91&gt;20,M91&lt;=30),3,IF(AND(M91&gt;30,M91&lt;=55),4,5))))&amp;IF(H91=podloge!$A$66,"X",IF(H91=podloge!$A$67,"Y",IF(H91=podloge!$A$68,"Z","")))&amp;C91))</f>
        <v>4YM</v>
      </c>
      <c r="P91" s="74" t="str">
        <f t="shared" si="5"/>
        <v>M21-naziv programa</v>
      </c>
      <c r="Q91" s="74" t="str">
        <f t="shared" si="7"/>
        <v>M-naziv programa</v>
      </c>
      <c r="R91" s="74" t="str">
        <f t="shared" si="6"/>
        <v>2M-naziv programa-DA</v>
      </c>
    </row>
    <row r="92" spans="1:18" ht="12.75">
      <c r="A92" s="25">
        <v>85</v>
      </c>
      <c r="B92" s="45" t="s">
        <v>482</v>
      </c>
      <c r="C92" s="46" t="s">
        <v>211</v>
      </c>
      <c r="D92" s="45">
        <v>1996</v>
      </c>
      <c r="E92" s="46"/>
      <c r="F92" s="46" t="s">
        <v>118</v>
      </c>
      <c r="G92" s="45"/>
      <c r="H92" s="46" t="s">
        <v>31</v>
      </c>
      <c r="I92" s="45" t="s">
        <v>357</v>
      </c>
      <c r="J92" s="46" t="s">
        <v>117</v>
      </c>
      <c r="K92" s="46">
        <v>12</v>
      </c>
      <c r="M92" s="39">
        <f t="shared" si="4"/>
        <v>13</v>
      </c>
      <c r="N92" s="39" t="str">
        <f>IF(M92="","",(IF(M92&lt;=6,1,IF(AND(M92&gt;6,M92&lt;=15),2,IF(AND(M92&gt;15,M92&lt;=20),3,IF(AND(M92&gt;20,M92&lt;=35),4,IF(AND(M92&gt;35,M92&lt;=65),5,6)))))&amp;IF(H92=podloge!$A$66,"A",IF(H92=podloge!$A$67,"B",IF(H92=podloge!$A$68,"C","")))&amp;C92))</f>
        <v>2BŽ</v>
      </c>
      <c r="O92" s="39" t="str">
        <f>IF(M92="","",(IF(M92&lt;=15,1,IF(AND(M92&gt;15,M92&lt;=20),2,IF(AND(M92&gt;20,M92&lt;=30),3,IF(AND(M92&gt;30,M92&lt;=55),4,5))))&amp;IF(H92=podloge!$A$66,"X",IF(H92=podloge!$A$67,"Y",IF(H92=podloge!$A$68,"Z","")))&amp;C92))</f>
        <v>1YŽ</v>
      </c>
      <c r="P92" s="74" t="str">
        <f t="shared" si="5"/>
        <v>Ž13-naziv programa</v>
      </c>
      <c r="Q92" s="74" t="str">
        <f t="shared" si="7"/>
        <v>Ž-naziv programa</v>
      </c>
      <c r="R92" s="74" t="str">
        <f t="shared" si="6"/>
        <v>1Ž-naziv programa-DA</v>
      </c>
    </row>
    <row r="93" spans="1:18" ht="12.75">
      <c r="A93" s="25">
        <v>86</v>
      </c>
      <c r="B93" s="45" t="s">
        <v>483</v>
      </c>
      <c r="C93" s="46" t="s">
        <v>210</v>
      </c>
      <c r="D93" s="45">
        <v>1941</v>
      </c>
      <c r="E93" s="46"/>
      <c r="F93" s="46" t="s">
        <v>118</v>
      </c>
      <c r="G93" s="45"/>
      <c r="H93" s="46" t="s">
        <v>31</v>
      </c>
      <c r="I93" s="45" t="s">
        <v>357</v>
      </c>
      <c r="J93" s="46" t="s">
        <v>117</v>
      </c>
      <c r="K93" s="46">
        <v>12</v>
      </c>
      <c r="M93" s="39">
        <f t="shared" si="4"/>
        <v>68</v>
      </c>
      <c r="N93" s="39" t="str">
        <f>IF(M93="","",(IF(M93&lt;=6,1,IF(AND(M93&gt;6,M93&lt;=15),2,IF(AND(M93&gt;15,M93&lt;=20),3,IF(AND(M93&gt;20,M93&lt;=35),4,IF(AND(M93&gt;35,M93&lt;=65),5,6)))))&amp;IF(H93=podloge!$A$66,"A",IF(H93=podloge!$A$67,"B",IF(H93=podloge!$A$68,"C","")))&amp;C93))</f>
        <v>6BM</v>
      </c>
      <c r="O93" s="39" t="str">
        <f>IF(M93="","",(IF(M93&lt;=15,1,IF(AND(M93&gt;15,M93&lt;=20),2,IF(AND(M93&gt;20,M93&lt;=30),3,IF(AND(M93&gt;30,M93&lt;=55),4,5))))&amp;IF(H93=podloge!$A$66,"X",IF(H93=podloge!$A$67,"Y",IF(H93=podloge!$A$68,"Z","")))&amp;C93))</f>
        <v>5YM</v>
      </c>
      <c r="P93" s="74" t="str">
        <f t="shared" si="5"/>
        <v>M21-naziv programa</v>
      </c>
      <c r="Q93" s="74" t="str">
        <f t="shared" si="7"/>
        <v>M-naziv programa</v>
      </c>
      <c r="R93" s="74" t="str">
        <f t="shared" si="6"/>
        <v>3M-naziv programa-DA</v>
      </c>
    </row>
    <row r="94" spans="1:18" ht="12.75">
      <c r="A94" s="25">
        <v>87</v>
      </c>
      <c r="B94" s="45" t="s">
        <v>484</v>
      </c>
      <c r="C94" s="46" t="s">
        <v>211</v>
      </c>
      <c r="D94" s="45">
        <v>1984</v>
      </c>
      <c r="E94" s="46"/>
      <c r="F94" s="46" t="s">
        <v>118</v>
      </c>
      <c r="G94" s="45"/>
      <c r="H94" s="46" t="s">
        <v>31</v>
      </c>
      <c r="I94" s="45" t="s">
        <v>357</v>
      </c>
      <c r="J94" s="46" t="s">
        <v>117</v>
      </c>
      <c r="K94" s="46">
        <v>12</v>
      </c>
      <c r="M94" s="39">
        <f t="shared" si="4"/>
        <v>25</v>
      </c>
      <c r="N94" s="39" t="str">
        <f>IF(M94="","",(IF(M94&lt;=6,1,IF(AND(M94&gt;6,M94&lt;=15),2,IF(AND(M94&gt;15,M94&lt;=20),3,IF(AND(M94&gt;20,M94&lt;=35),4,IF(AND(M94&gt;35,M94&lt;=65),5,6)))))&amp;IF(H94=podloge!$A$66,"A",IF(H94=podloge!$A$67,"B",IF(H94=podloge!$A$68,"C","")))&amp;C94))</f>
        <v>4BŽ</v>
      </c>
      <c r="O94" s="39" t="str">
        <f>IF(M94="","",(IF(M94&lt;=15,1,IF(AND(M94&gt;15,M94&lt;=20),2,IF(AND(M94&gt;20,M94&lt;=30),3,IF(AND(M94&gt;30,M94&lt;=55),4,5))))&amp;IF(H94=podloge!$A$66,"X",IF(H94=podloge!$A$67,"Y",IF(H94=podloge!$A$68,"Z","")))&amp;C94))</f>
        <v>3YŽ</v>
      </c>
      <c r="P94" s="74" t="str">
        <f t="shared" si="5"/>
        <v>Ž21-naziv programa</v>
      </c>
      <c r="Q94" s="74" t="str">
        <f t="shared" si="7"/>
        <v>Ž-naziv programa</v>
      </c>
      <c r="R94" s="74" t="str">
        <f t="shared" si="6"/>
        <v>1Ž-naziv programa-DA</v>
      </c>
    </row>
    <row r="95" spans="1:18" ht="12.75">
      <c r="A95" s="25">
        <v>88</v>
      </c>
      <c r="B95" s="45" t="s">
        <v>485</v>
      </c>
      <c r="C95" s="46" t="s">
        <v>210</v>
      </c>
      <c r="D95" s="45">
        <v>1955</v>
      </c>
      <c r="E95" s="46"/>
      <c r="F95" s="46" t="s">
        <v>118</v>
      </c>
      <c r="G95" s="45"/>
      <c r="H95" s="46" t="s">
        <v>31</v>
      </c>
      <c r="I95" s="45" t="s">
        <v>357</v>
      </c>
      <c r="J95" s="46" t="s">
        <v>117</v>
      </c>
      <c r="K95" s="46">
        <v>12</v>
      </c>
      <c r="M95" s="39">
        <f t="shared" si="4"/>
        <v>54</v>
      </c>
      <c r="N95" s="39" t="str">
        <f>IF(M95="","",(IF(M95&lt;=6,1,IF(AND(M95&gt;6,M95&lt;=15),2,IF(AND(M95&gt;15,M95&lt;=20),3,IF(AND(M95&gt;20,M95&lt;=35),4,IF(AND(M95&gt;35,M95&lt;=65),5,6)))))&amp;IF(H95=podloge!$A$66,"A",IF(H95=podloge!$A$67,"B",IF(H95=podloge!$A$68,"C","")))&amp;C95))</f>
        <v>5BM</v>
      </c>
      <c r="O95" s="39" t="str">
        <f>IF(M95="","",(IF(M95&lt;=15,1,IF(AND(M95&gt;15,M95&lt;=20),2,IF(AND(M95&gt;20,M95&lt;=30),3,IF(AND(M95&gt;30,M95&lt;=55),4,5))))&amp;IF(H95=podloge!$A$66,"X",IF(H95=podloge!$A$67,"Y",IF(H95=podloge!$A$68,"Z","")))&amp;C95))</f>
        <v>4YM</v>
      </c>
      <c r="P95" s="74" t="str">
        <f t="shared" si="5"/>
        <v>M21-naziv programa</v>
      </c>
      <c r="Q95" s="74" t="str">
        <f t="shared" si="7"/>
        <v>M-naziv programa</v>
      </c>
      <c r="R95" s="74" t="str">
        <f t="shared" si="6"/>
        <v>2M-naziv programa-DA</v>
      </c>
    </row>
    <row r="96" spans="1:18" ht="12.75">
      <c r="A96" s="25">
        <v>89</v>
      </c>
      <c r="B96" s="45" t="s">
        <v>486</v>
      </c>
      <c r="C96" s="46" t="s">
        <v>210</v>
      </c>
      <c r="D96" s="45">
        <v>1959</v>
      </c>
      <c r="E96" s="46"/>
      <c r="F96" s="46" t="s">
        <v>118</v>
      </c>
      <c r="G96" s="45"/>
      <c r="H96" s="46" t="s">
        <v>31</v>
      </c>
      <c r="I96" s="45" t="s">
        <v>357</v>
      </c>
      <c r="J96" s="46" t="s">
        <v>117</v>
      </c>
      <c r="K96" s="46">
        <v>12</v>
      </c>
      <c r="M96" s="39">
        <f t="shared" si="4"/>
        <v>50</v>
      </c>
      <c r="N96" s="39" t="str">
        <f>IF(M96="","",(IF(M96&lt;=6,1,IF(AND(M96&gt;6,M96&lt;=15),2,IF(AND(M96&gt;15,M96&lt;=20),3,IF(AND(M96&gt;20,M96&lt;=35),4,IF(AND(M96&gt;35,M96&lt;=65),5,6)))))&amp;IF(H96=podloge!$A$66,"A",IF(H96=podloge!$A$67,"B",IF(H96=podloge!$A$68,"C","")))&amp;C96))</f>
        <v>5BM</v>
      </c>
      <c r="O96" s="39" t="str">
        <f>IF(M96="","",(IF(M96&lt;=15,1,IF(AND(M96&gt;15,M96&lt;=20),2,IF(AND(M96&gt;20,M96&lt;=30),3,IF(AND(M96&gt;30,M96&lt;=55),4,5))))&amp;IF(H96=podloge!$A$66,"X",IF(H96=podloge!$A$67,"Y",IF(H96=podloge!$A$68,"Z","")))&amp;C96))</f>
        <v>4YM</v>
      </c>
      <c r="P96" s="74" t="str">
        <f t="shared" si="5"/>
        <v>M21-naziv programa</v>
      </c>
      <c r="Q96" s="74" t="str">
        <f t="shared" si="7"/>
        <v>M-naziv programa</v>
      </c>
      <c r="R96" s="74" t="str">
        <f t="shared" si="6"/>
        <v>2M-naziv programa-DA</v>
      </c>
    </row>
    <row r="97" spans="1:18" ht="12.75">
      <c r="A97" s="25">
        <v>90</v>
      </c>
      <c r="B97" s="45" t="s">
        <v>487</v>
      </c>
      <c r="C97" s="46" t="s">
        <v>210</v>
      </c>
      <c r="D97" s="45">
        <v>1987</v>
      </c>
      <c r="E97" s="46"/>
      <c r="F97" s="46" t="s">
        <v>118</v>
      </c>
      <c r="G97" s="45"/>
      <c r="H97" s="46" t="s">
        <v>31</v>
      </c>
      <c r="I97" s="45" t="s">
        <v>357</v>
      </c>
      <c r="J97" s="46" t="s">
        <v>117</v>
      </c>
      <c r="K97" s="46">
        <v>12</v>
      </c>
      <c r="M97" s="39">
        <f t="shared" si="4"/>
        <v>22</v>
      </c>
      <c r="N97" s="39" t="str">
        <f>IF(M97="","",(IF(M97&lt;=6,1,IF(AND(M97&gt;6,M97&lt;=15),2,IF(AND(M97&gt;15,M97&lt;=20),3,IF(AND(M97&gt;20,M97&lt;=35),4,IF(AND(M97&gt;35,M97&lt;=65),5,6)))))&amp;IF(H97=podloge!$A$66,"A",IF(H97=podloge!$A$67,"B",IF(H97=podloge!$A$68,"C","")))&amp;C97))</f>
        <v>4BM</v>
      </c>
      <c r="O97" s="39" t="str">
        <f>IF(M97="","",(IF(M97&lt;=15,1,IF(AND(M97&gt;15,M97&lt;=20),2,IF(AND(M97&gt;20,M97&lt;=30),3,IF(AND(M97&gt;30,M97&lt;=55),4,5))))&amp;IF(H97=podloge!$A$66,"X",IF(H97=podloge!$A$67,"Y",IF(H97=podloge!$A$68,"Z","")))&amp;C97))</f>
        <v>3YM</v>
      </c>
      <c r="P97" s="74" t="str">
        <f t="shared" si="5"/>
        <v>M21-naziv programa</v>
      </c>
      <c r="Q97" s="74" t="str">
        <f t="shared" si="7"/>
        <v>M-naziv programa</v>
      </c>
      <c r="R97" s="74" t="str">
        <f t="shared" si="6"/>
        <v>1M-naziv programa-DA</v>
      </c>
    </row>
    <row r="98" spans="1:18" ht="12.75">
      <c r="A98" s="25">
        <v>91</v>
      </c>
      <c r="B98" s="45" t="s">
        <v>488</v>
      </c>
      <c r="C98" s="46" t="s">
        <v>211</v>
      </c>
      <c r="D98" s="45">
        <v>1950</v>
      </c>
      <c r="E98" s="46"/>
      <c r="F98" s="46" t="s">
        <v>118</v>
      </c>
      <c r="G98" s="45"/>
      <c r="H98" s="46" t="s">
        <v>31</v>
      </c>
      <c r="I98" s="45" t="s">
        <v>357</v>
      </c>
      <c r="J98" s="46" t="s">
        <v>117</v>
      </c>
      <c r="K98" s="46">
        <v>12</v>
      </c>
      <c r="M98" s="39">
        <f t="shared" si="4"/>
        <v>59</v>
      </c>
      <c r="N98" s="39" t="str">
        <f>IF(M98="","",(IF(M98&lt;=6,1,IF(AND(M98&gt;6,M98&lt;=15),2,IF(AND(M98&gt;15,M98&lt;=20),3,IF(AND(M98&gt;20,M98&lt;=35),4,IF(AND(M98&gt;35,M98&lt;=65),5,6)))))&amp;IF(H98=podloge!$A$66,"A",IF(H98=podloge!$A$67,"B",IF(H98=podloge!$A$68,"C","")))&amp;C98))</f>
        <v>5BŽ</v>
      </c>
      <c r="O98" s="39" t="str">
        <f>IF(M98="","",(IF(M98&lt;=15,1,IF(AND(M98&gt;15,M98&lt;=20),2,IF(AND(M98&gt;20,M98&lt;=30),3,IF(AND(M98&gt;30,M98&lt;=55),4,5))))&amp;IF(H98=podloge!$A$66,"X",IF(H98=podloge!$A$67,"Y",IF(H98=podloge!$A$68,"Z","")))&amp;C98))</f>
        <v>5YŽ</v>
      </c>
      <c r="P98" s="74" t="str">
        <f t="shared" si="5"/>
        <v>Ž21-naziv programa</v>
      </c>
      <c r="Q98" s="74" t="str">
        <f t="shared" si="7"/>
        <v>Ž-naziv programa</v>
      </c>
      <c r="R98" s="74" t="str">
        <f t="shared" si="6"/>
        <v>2Ž-naziv programa-DA</v>
      </c>
    </row>
    <row r="99" spans="1:18" ht="12.75">
      <c r="A99" s="25">
        <v>92</v>
      </c>
      <c r="B99" s="45" t="s">
        <v>489</v>
      </c>
      <c r="C99" s="46" t="s">
        <v>210</v>
      </c>
      <c r="D99" s="45">
        <v>1985</v>
      </c>
      <c r="E99" s="46"/>
      <c r="F99" s="46" t="s">
        <v>118</v>
      </c>
      <c r="G99" s="45"/>
      <c r="H99" s="46" t="s">
        <v>31</v>
      </c>
      <c r="I99" s="45" t="s">
        <v>357</v>
      </c>
      <c r="J99" s="46" t="s">
        <v>117</v>
      </c>
      <c r="K99" s="46">
        <v>12</v>
      </c>
      <c r="M99" s="39">
        <f t="shared" si="4"/>
        <v>24</v>
      </c>
      <c r="N99" s="39" t="str">
        <f>IF(M99="","",(IF(M99&lt;=6,1,IF(AND(M99&gt;6,M99&lt;=15),2,IF(AND(M99&gt;15,M99&lt;=20),3,IF(AND(M99&gt;20,M99&lt;=35),4,IF(AND(M99&gt;35,M99&lt;=65),5,6)))))&amp;IF(H99=podloge!$A$66,"A",IF(H99=podloge!$A$67,"B",IF(H99=podloge!$A$68,"C","")))&amp;C99))</f>
        <v>4BM</v>
      </c>
      <c r="O99" s="39" t="str">
        <f>IF(M99="","",(IF(M99&lt;=15,1,IF(AND(M99&gt;15,M99&lt;=20),2,IF(AND(M99&gt;20,M99&lt;=30),3,IF(AND(M99&gt;30,M99&lt;=55),4,5))))&amp;IF(H99=podloge!$A$66,"X",IF(H99=podloge!$A$67,"Y",IF(H99=podloge!$A$68,"Z","")))&amp;C99))</f>
        <v>3YM</v>
      </c>
      <c r="P99" s="74" t="str">
        <f t="shared" si="5"/>
        <v>M21-naziv programa</v>
      </c>
      <c r="Q99" s="74" t="str">
        <f t="shared" si="7"/>
        <v>M-naziv programa</v>
      </c>
      <c r="R99" s="74" t="str">
        <f t="shared" si="6"/>
        <v>1M-naziv programa-DA</v>
      </c>
    </row>
    <row r="100" spans="1:18" ht="12.75">
      <c r="A100" s="25">
        <v>93</v>
      </c>
      <c r="B100" s="45" t="s">
        <v>490</v>
      </c>
      <c r="C100" s="46" t="s">
        <v>211</v>
      </c>
      <c r="D100" s="45">
        <v>1952</v>
      </c>
      <c r="E100" s="46"/>
      <c r="F100" s="46" t="s">
        <v>118</v>
      </c>
      <c r="G100" s="45"/>
      <c r="H100" s="46" t="s">
        <v>31</v>
      </c>
      <c r="I100" s="45" t="s">
        <v>357</v>
      </c>
      <c r="J100" s="46" t="s">
        <v>117</v>
      </c>
      <c r="K100" s="46">
        <v>12</v>
      </c>
      <c r="M100" s="39">
        <f t="shared" si="4"/>
        <v>57</v>
      </c>
      <c r="N100" s="39" t="str">
        <f>IF(M100="","",(IF(M100&lt;=6,1,IF(AND(M100&gt;6,M100&lt;=15),2,IF(AND(M100&gt;15,M100&lt;=20),3,IF(AND(M100&gt;20,M100&lt;=35),4,IF(AND(M100&gt;35,M100&lt;=65),5,6)))))&amp;IF(H100=podloge!$A$66,"A",IF(H100=podloge!$A$67,"B",IF(H100=podloge!$A$68,"C","")))&amp;C100))</f>
        <v>5BŽ</v>
      </c>
      <c r="O100" s="39" t="str">
        <f>IF(M100="","",(IF(M100&lt;=15,1,IF(AND(M100&gt;15,M100&lt;=20),2,IF(AND(M100&gt;20,M100&lt;=30),3,IF(AND(M100&gt;30,M100&lt;=55),4,5))))&amp;IF(H100=podloge!$A$66,"X",IF(H100=podloge!$A$67,"Y",IF(H100=podloge!$A$68,"Z","")))&amp;C100))</f>
        <v>5YŽ</v>
      </c>
      <c r="P100" s="74" t="str">
        <f t="shared" si="5"/>
        <v>Ž21-naziv programa</v>
      </c>
      <c r="Q100" s="74" t="str">
        <f t="shared" si="7"/>
        <v>Ž-naziv programa</v>
      </c>
      <c r="R100" s="74" t="str">
        <f t="shared" si="6"/>
        <v>2Ž-naziv programa-DA</v>
      </c>
    </row>
    <row r="101" spans="1:18" ht="12.75">
      <c r="A101" s="25">
        <v>94</v>
      </c>
      <c r="B101" s="45" t="s">
        <v>491</v>
      </c>
      <c r="C101" s="46" t="s">
        <v>210</v>
      </c>
      <c r="D101" s="45">
        <v>2004</v>
      </c>
      <c r="E101" s="46"/>
      <c r="F101" s="46" t="s">
        <v>118</v>
      </c>
      <c r="G101" s="45"/>
      <c r="H101" s="46" t="s">
        <v>31</v>
      </c>
      <c r="I101" s="45" t="s">
        <v>357</v>
      </c>
      <c r="J101" s="46" t="s">
        <v>117</v>
      </c>
      <c r="K101" s="46">
        <v>8</v>
      </c>
      <c r="M101" s="39">
        <f t="shared" si="4"/>
        <v>5</v>
      </c>
      <c r="N101" s="39" t="str">
        <f>IF(M101="","",(IF(M101&lt;=6,1,IF(AND(M101&gt;6,M101&lt;=15),2,IF(AND(M101&gt;15,M101&lt;=20),3,IF(AND(M101&gt;20,M101&lt;=35),4,IF(AND(M101&gt;35,M101&lt;=65),5,6)))))&amp;IF(H101=podloge!$A$66,"A",IF(H101=podloge!$A$67,"B",IF(H101=podloge!$A$68,"C","")))&amp;C101))</f>
        <v>1BM</v>
      </c>
      <c r="O101" s="39" t="str">
        <f>IF(M101="","",(IF(M101&lt;=15,1,IF(AND(M101&gt;15,M101&lt;=20),2,IF(AND(M101&gt;20,M101&lt;=30),3,IF(AND(M101&gt;30,M101&lt;=55),4,5))))&amp;IF(H101=podloge!$A$66,"X",IF(H101=podloge!$A$67,"Y",IF(H101=podloge!$A$68,"Z","")))&amp;C101))</f>
        <v>1YM</v>
      </c>
      <c r="P101" s="74" t="str">
        <f t="shared" si="5"/>
        <v>M6-naziv programa</v>
      </c>
      <c r="Q101" s="74" t="str">
        <f t="shared" si="7"/>
        <v>M-naziv programa</v>
      </c>
      <c r="R101" s="74" t="str">
        <f t="shared" si="6"/>
        <v>1M-naziv programa-DA</v>
      </c>
    </row>
    <row r="102" spans="1:18" ht="12.75">
      <c r="A102" s="25">
        <v>95</v>
      </c>
      <c r="B102" s="45" t="s">
        <v>492</v>
      </c>
      <c r="C102" s="46" t="s">
        <v>211</v>
      </c>
      <c r="D102" s="45">
        <v>2003</v>
      </c>
      <c r="E102" s="46"/>
      <c r="F102" s="46" t="s">
        <v>118</v>
      </c>
      <c r="G102" s="45"/>
      <c r="H102" s="46" t="s">
        <v>31</v>
      </c>
      <c r="I102" s="45" t="s">
        <v>357</v>
      </c>
      <c r="J102" s="46" t="s">
        <v>117</v>
      </c>
      <c r="K102" s="46">
        <v>12</v>
      </c>
      <c r="M102" s="39">
        <f t="shared" si="4"/>
        <v>6</v>
      </c>
      <c r="N102" s="39" t="str">
        <f>IF(M102="","",(IF(M102&lt;=6,1,IF(AND(M102&gt;6,M102&lt;=15),2,IF(AND(M102&gt;15,M102&lt;=20),3,IF(AND(M102&gt;20,M102&lt;=35),4,IF(AND(M102&gt;35,M102&lt;=65),5,6)))))&amp;IF(H102=podloge!$A$66,"A",IF(H102=podloge!$A$67,"B",IF(H102=podloge!$A$68,"C","")))&amp;C102))</f>
        <v>1BŽ</v>
      </c>
      <c r="O102" s="39" t="str">
        <f>IF(M102="","",(IF(M102&lt;=15,1,IF(AND(M102&gt;15,M102&lt;=20),2,IF(AND(M102&gt;20,M102&lt;=30),3,IF(AND(M102&gt;30,M102&lt;=55),4,5))))&amp;IF(H102=podloge!$A$66,"X",IF(H102=podloge!$A$67,"Y",IF(H102=podloge!$A$68,"Z","")))&amp;C102))</f>
        <v>1YŽ</v>
      </c>
      <c r="P102" s="74" t="str">
        <f t="shared" si="5"/>
        <v>Ž6-naziv programa</v>
      </c>
      <c r="Q102" s="74" t="str">
        <f t="shared" si="7"/>
        <v>Ž-naziv programa</v>
      </c>
      <c r="R102" s="74" t="str">
        <f t="shared" si="6"/>
        <v>1Ž-naziv programa-DA</v>
      </c>
    </row>
    <row r="103" spans="1:18" ht="12.75">
      <c r="A103" s="25">
        <v>96</v>
      </c>
      <c r="B103" s="45" t="s">
        <v>493</v>
      </c>
      <c r="C103" s="46" t="s">
        <v>210</v>
      </c>
      <c r="D103" s="45">
        <v>1999</v>
      </c>
      <c r="E103" s="46"/>
      <c r="F103" s="46" t="s">
        <v>118</v>
      </c>
      <c r="G103" s="45"/>
      <c r="H103" s="46" t="s">
        <v>31</v>
      </c>
      <c r="I103" s="45" t="s">
        <v>357</v>
      </c>
      <c r="J103" s="46" t="s">
        <v>117</v>
      </c>
      <c r="K103" s="46">
        <v>12</v>
      </c>
      <c r="M103" s="39">
        <f t="shared" si="4"/>
        <v>10</v>
      </c>
      <c r="N103" s="39" t="str">
        <f>IF(M103="","",(IF(M103&lt;=6,1,IF(AND(M103&gt;6,M103&lt;=15),2,IF(AND(M103&gt;15,M103&lt;=20),3,IF(AND(M103&gt;20,M103&lt;=35),4,IF(AND(M103&gt;35,M103&lt;=65),5,6)))))&amp;IF(H103=podloge!$A$66,"A",IF(H103=podloge!$A$67,"B",IF(H103=podloge!$A$68,"C","")))&amp;C103))</f>
        <v>2BM</v>
      </c>
      <c r="O103" s="39" t="str">
        <f>IF(M103="","",(IF(M103&lt;=15,1,IF(AND(M103&gt;15,M103&lt;=20),2,IF(AND(M103&gt;20,M103&lt;=30),3,IF(AND(M103&gt;30,M103&lt;=55),4,5))))&amp;IF(H103=podloge!$A$66,"X",IF(H103=podloge!$A$67,"Y",IF(H103=podloge!$A$68,"Z","")))&amp;C103))</f>
        <v>1YM</v>
      </c>
      <c r="P103" s="74" t="str">
        <f t="shared" si="5"/>
        <v>M10-naziv programa</v>
      </c>
      <c r="Q103" s="74" t="str">
        <f t="shared" si="7"/>
        <v>M-naziv programa</v>
      </c>
      <c r="R103" s="74" t="str">
        <f t="shared" si="6"/>
        <v>1M-naziv programa-DA</v>
      </c>
    </row>
    <row r="104" spans="1:18" ht="12.75">
      <c r="A104" s="25">
        <v>97</v>
      </c>
      <c r="B104" s="45" t="s">
        <v>494</v>
      </c>
      <c r="C104" s="46" t="s">
        <v>210</v>
      </c>
      <c r="D104" s="45">
        <v>1960</v>
      </c>
      <c r="E104" s="46"/>
      <c r="F104" s="46" t="s">
        <v>118</v>
      </c>
      <c r="G104" s="45"/>
      <c r="H104" s="46" t="s">
        <v>31</v>
      </c>
      <c r="I104" s="45" t="s">
        <v>357</v>
      </c>
      <c r="J104" s="46" t="s">
        <v>117</v>
      </c>
      <c r="K104" s="46">
        <v>12</v>
      </c>
      <c r="M104" s="39">
        <f t="shared" si="4"/>
        <v>49</v>
      </c>
      <c r="N104" s="39" t="str">
        <f>IF(M104="","",(IF(M104&lt;=6,1,IF(AND(M104&gt;6,M104&lt;=15),2,IF(AND(M104&gt;15,M104&lt;=20),3,IF(AND(M104&gt;20,M104&lt;=35),4,IF(AND(M104&gt;35,M104&lt;=65),5,6)))))&amp;IF(H104=podloge!$A$66,"A",IF(H104=podloge!$A$67,"B",IF(H104=podloge!$A$68,"C","")))&amp;C104))</f>
        <v>5BM</v>
      </c>
      <c r="O104" s="39" t="str">
        <f>IF(M104="","",(IF(M104&lt;=15,1,IF(AND(M104&gt;15,M104&lt;=20),2,IF(AND(M104&gt;20,M104&lt;=30),3,IF(AND(M104&gt;30,M104&lt;=55),4,5))))&amp;IF(H104=podloge!$A$66,"X",IF(H104=podloge!$A$67,"Y",IF(H104=podloge!$A$68,"Z","")))&amp;C104))</f>
        <v>4YM</v>
      </c>
      <c r="P104" s="74" t="str">
        <f t="shared" si="5"/>
        <v>M21-naziv programa</v>
      </c>
      <c r="Q104" s="74" t="str">
        <f t="shared" si="7"/>
        <v>M-naziv programa</v>
      </c>
      <c r="R104" s="74" t="str">
        <f t="shared" si="6"/>
        <v>2M-naziv programa-DA</v>
      </c>
    </row>
    <row r="105" spans="1:18" ht="12.75">
      <c r="A105" s="25">
        <v>98</v>
      </c>
      <c r="B105" s="45" t="s">
        <v>495</v>
      </c>
      <c r="C105" s="46" t="s">
        <v>210</v>
      </c>
      <c r="D105" s="45">
        <v>2003</v>
      </c>
      <c r="E105" s="46"/>
      <c r="F105" s="46" t="s">
        <v>118</v>
      </c>
      <c r="G105" s="45"/>
      <c r="H105" s="46" t="s">
        <v>31</v>
      </c>
      <c r="I105" s="45" t="s">
        <v>357</v>
      </c>
      <c r="J105" s="46" t="s">
        <v>117</v>
      </c>
      <c r="K105" s="46">
        <v>12</v>
      </c>
      <c r="M105" s="39">
        <f t="shared" si="4"/>
        <v>6</v>
      </c>
      <c r="N105" s="39" t="str">
        <f>IF(M105="","",(IF(M105&lt;=6,1,IF(AND(M105&gt;6,M105&lt;=15),2,IF(AND(M105&gt;15,M105&lt;=20),3,IF(AND(M105&gt;20,M105&lt;=35),4,IF(AND(M105&gt;35,M105&lt;=65),5,6)))))&amp;IF(H105=podloge!$A$66,"A",IF(H105=podloge!$A$67,"B",IF(H105=podloge!$A$68,"C","")))&amp;C105))</f>
        <v>1BM</v>
      </c>
      <c r="O105" s="39" t="str">
        <f>IF(M105="","",(IF(M105&lt;=15,1,IF(AND(M105&gt;15,M105&lt;=20),2,IF(AND(M105&gt;20,M105&lt;=30),3,IF(AND(M105&gt;30,M105&lt;=55),4,5))))&amp;IF(H105=podloge!$A$66,"X",IF(H105=podloge!$A$67,"Y",IF(H105=podloge!$A$68,"Z","")))&amp;C105))</f>
        <v>1YM</v>
      </c>
      <c r="P105" s="74" t="str">
        <f t="shared" si="5"/>
        <v>M6-naziv programa</v>
      </c>
      <c r="Q105" s="74" t="str">
        <f t="shared" si="7"/>
        <v>M-naziv programa</v>
      </c>
      <c r="R105" s="74" t="str">
        <f t="shared" si="6"/>
        <v>1M-naziv programa-DA</v>
      </c>
    </row>
    <row r="106" spans="1:18" ht="12.75">
      <c r="A106" s="25">
        <v>99</v>
      </c>
      <c r="B106" s="45" t="s">
        <v>496</v>
      </c>
      <c r="C106" s="46" t="s">
        <v>211</v>
      </c>
      <c r="D106" s="45">
        <v>1983</v>
      </c>
      <c r="E106" s="46"/>
      <c r="F106" s="46" t="s">
        <v>118</v>
      </c>
      <c r="G106" s="45"/>
      <c r="H106" s="46" t="s">
        <v>31</v>
      </c>
      <c r="I106" s="45" t="s">
        <v>357</v>
      </c>
      <c r="J106" s="46" t="s">
        <v>117</v>
      </c>
      <c r="K106" s="46">
        <v>12</v>
      </c>
      <c r="M106" s="39">
        <f t="shared" si="4"/>
        <v>26</v>
      </c>
      <c r="N106" s="39" t="str">
        <f>IF(M106="","",(IF(M106&lt;=6,1,IF(AND(M106&gt;6,M106&lt;=15),2,IF(AND(M106&gt;15,M106&lt;=20),3,IF(AND(M106&gt;20,M106&lt;=35),4,IF(AND(M106&gt;35,M106&lt;=65),5,6)))))&amp;IF(H106=podloge!$A$66,"A",IF(H106=podloge!$A$67,"B",IF(H106=podloge!$A$68,"C","")))&amp;C106))</f>
        <v>4BŽ</v>
      </c>
      <c r="O106" s="39" t="str">
        <f>IF(M106="","",(IF(M106&lt;=15,1,IF(AND(M106&gt;15,M106&lt;=20),2,IF(AND(M106&gt;20,M106&lt;=30),3,IF(AND(M106&gt;30,M106&lt;=55),4,5))))&amp;IF(H106=podloge!$A$66,"X",IF(H106=podloge!$A$67,"Y",IF(H106=podloge!$A$68,"Z","")))&amp;C106))</f>
        <v>3YŽ</v>
      </c>
      <c r="P106" s="74" t="str">
        <f t="shared" si="5"/>
        <v>Ž21-naziv programa</v>
      </c>
      <c r="Q106" s="74" t="str">
        <f t="shared" si="7"/>
        <v>Ž-naziv programa</v>
      </c>
      <c r="R106" s="74" t="str">
        <f t="shared" si="6"/>
        <v>1Ž-naziv programa-DA</v>
      </c>
    </row>
    <row r="107" spans="1:18" ht="12.75">
      <c r="A107" s="25">
        <v>100</v>
      </c>
      <c r="B107" s="45" t="s">
        <v>497</v>
      </c>
      <c r="C107" s="46" t="s">
        <v>211</v>
      </c>
      <c r="D107" s="45">
        <v>1995</v>
      </c>
      <c r="E107" s="46"/>
      <c r="F107" s="46" t="s">
        <v>118</v>
      </c>
      <c r="G107" s="45"/>
      <c r="H107" s="46" t="s">
        <v>31</v>
      </c>
      <c r="I107" s="45" t="s">
        <v>357</v>
      </c>
      <c r="J107" s="46" t="s">
        <v>117</v>
      </c>
      <c r="K107" s="46">
        <v>12</v>
      </c>
      <c r="M107" s="39">
        <f t="shared" si="4"/>
        <v>14</v>
      </c>
      <c r="N107" s="39" t="str">
        <f>IF(M107="","",(IF(M107&lt;=6,1,IF(AND(M107&gt;6,M107&lt;=15),2,IF(AND(M107&gt;15,M107&lt;=20),3,IF(AND(M107&gt;20,M107&lt;=35),4,IF(AND(M107&gt;35,M107&lt;=65),5,6)))))&amp;IF(H107=podloge!$A$66,"A",IF(H107=podloge!$A$67,"B",IF(H107=podloge!$A$68,"C","")))&amp;C107))</f>
        <v>2BŽ</v>
      </c>
      <c r="O107" s="39" t="str">
        <f>IF(M107="","",(IF(M107&lt;=15,1,IF(AND(M107&gt;15,M107&lt;=20),2,IF(AND(M107&gt;20,M107&lt;=30),3,IF(AND(M107&gt;30,M107&lt;=55),4,5))))&amp;IF(H107=podloge!$A$66,"X",IF(H107=podloge!$A$67,"Y",IF(H107=podloge!$A$68,"Z","")))&amp;C107))</f>
        <v>1YŽ</v>
      </c>
      <c r="P107" s="74" t="str">
        <f t="shared" si="5"/>
        <v>Ž14-naziv programa</v>
      </c>
      <c r="Q107" s="74" t="str">
        <f t="shared" si="7"/>
        <v>Ž-naziv programa</v>
      </c>
      <c r="R107" s="74" t="str">
        <f t="shared" si="6"/>
        <v>1Ž-naziv programa-DA</v>
      </c>
    </row>
    <row r="108" spans="1:18" ht="12.75">
      <c r="A108" s="25">
        <v>101</v>
      </c>
      <c r="B108" s="45" t="s">
        <v>498</v>
      </c>
      <c r="C108" s="46" t="s">
        <v>211</v>
      </c>
      <c r="D108" s="45">
        <v>1978</v>
      </c>
      <c r="E108" s="46"/>
      <c r="F108" s="46" t="s">
        <v>118</v>
      </c>
      <c r="G108" s="45"/>
      <c r="H108" s="46" t="s">
        <v>31</v>
      </c>
      <c r="I108" s="45" t="s">
        <v>357</v>
      </c>
      <c r="J108" s="46" t="s">
        <v>117</v>
      </c>
      <c r="K108" s="46">
        <v>12</v>
      </c>
      <c r="M108" s="39">
        <f t="shared" si="4"/>
        <v>31</v>
      </c>
      <c r="N108" s="39" t="str">
        <f>IF(M108="","",(IF(M108&lt;=6,1,IF(AND(M108&gt;6,M108&lt;=15),2,IF(AND(M108&gt;15,M108&lt;=20),3,IF(AND(M108&gt;20,M108&lt;=35),4,IF(AND(M108&gt;35,M108&lt;=65),5,6)))))&amp;IF(H108=podloge!$A$66,"A",IF(H108=podloge!$A$67,"B",IF(H108=podloge!$A$68,"C","")))&amp;C108))</f>
        <v>4BŽ</v>
      </c>
      <c r="O108" s="39" t="str">
        <f>IF(M108="","",(IF(M108&lt;=15,1,IF(AND(M108&gt;15,M108&lt;=20),2,IF(AND(M108&gt;20,M108&lt;=30),3,IF(AND(M108&gt;30,M108&lt;=55),4,5))))&amp;IF(H108=podloge!$A$66,"X",IF(H108=podloge!$A$67,"Y",IF(H108=podloge!$A$68,"Z","")))&amp;C108))</f>
        <v>4YŽ</v>
      </c>
      <c r="P108" s="74" t="str">
        <f t="shared" si="5"/>
        <v>Ž21-naziv programa</v>
      </c>
      <c r="Q108" s="74" t="str">
        <f t="shared" si="7"/>
        <v>Ž-naziv programa</v>
      </c>
      <c r="R108" s="74" t="str">
        <f t="shared" si="6"/>
        <v>1Ž-naziv programa-DA</v>
      </c>
    </row>
    <row r="109" spans="1:18" ht="12.75">
      <c r="A109" s="25">
        <v>102</v>
      </c>
      <c r="B109" s="45" t="s">
        <v>499</v>
      </c>
      <c r="C109" s="46" t="s">
        <v>211</v>
      </c>
      <c r="D109" s="45">
        <v>1968</v>
      </c>
      <c r="E109" s="46"/>
      <c r="F109" s="46" t="s">
        <v>118</v>
      </c>
      <c r="G109" s="45"/>
      <c r="H109" s="46" t="s">
        <v>31</v>
      </c>
      <c r="I109" s="45" t="s">
        <v>357</v>
      </c>
      <c r="J109" s="46" t="s">
        <v>117</v>
      </c>
      <c r="K109" s="46">
        <v>12</v>
      </c>
      <c r="M109" s="39">
        <f t="shared" si="4"/>
        <v>41</v>
      </c>
      <c r="N109" s="39" t="str">
        <f>IF(M109="","",(IF(M109&lt;=6,1,IF(AND(M109&gt;6,M109&lt;=15),2,IF(AND(M109&gt;15,M109&lt;=20),3,IF(AND(M109&gt;20,M109&lt;=35),4,IF(AND(M109&gt;35,M109&lt;=65),5,6)))))&amp;IF(H109=podloge!$A$66,"A",IF(H109=podloge!$A$67,"B",IF(H109=podloge!$A$68,"C","")))&amp;C109))</f>
        <v>5BŽ</v>
      </c>
      <c r="O109" s="39" t="str">
        <f>IF(M109="","",(IF(M109&lt;=15,1,IF(AND(M109&gt;15,M109&lt;=20),2,IF(AND(M109&gt;20,M109&lt;=30),3,IF(AND(M109&gt;30,M109&lt;=55),4,5))))&amp;IF(H109=podloge!$A$66,"X",IF(H109=podloge!$A$67,"Y",IF(H109=podloge!$A$68,"Z","")))&amp;C109))</f>
        <v>4YŽ</v>
      </c>
      <c r="P109" s="74" t="str">
        <f t="shared" si="5"/>
        <v>Ž21-naziv programa</v>
      </c>
      <c r="Q109" s="74" t="str">
        <f t="shared" si="7"/>
        <v>Ž-naziv programa</v>
      </c>
      <c r="R109" s="74" t="str">
        <f t="shared" si="6"/>
        <v>2Ž-naziv programa-DA</v>
      </c>
    </row>
    <row r="110" spans="1:18" ht="12.75">
      <c r="A110" s="25">
        <v>103</v>
      </c>
      <c r="B110" s="45" t="s">
        <v>500</v>
      </c>
      <c r="C110" s="46" t="s">
        <v>210</v>
      </c>
      <c r="D110" s="45">
        <v>2002</v>
      </c>
      <c r="E110" s="46"/>
      <c r="F110" s="46" t="s">
        <v>118</v>
      </c>
      <c r="G110" s="45"/>
      <c r="H110" s="46" t="s">
        <v>31</v>
      </c>
      <c r="I110" s="45" t="s">
        <v>357</v>
      </c>
      <c r="J110" s="46" t="s">
        <v>117</v>
      </c>
      <c r="K110" s="46">
        <v>12</v>
      </c>
      <c r="M110" s="39">
        <f t="shared" si="4"/>
        <v>7</v>
      </c>
      <c r="N110" s="39" t="str">
        <f>IF(M110="","",(IF(M110&lt;=6,1,IF(AND(M110&gt;6,M110&lt;=15),2,IF(AND(M110&gt;15,M110&lt;=20),3,IF(AND(M110&gt;20,M110&lt;=35),4,IF(AND(M110&gt;35,M110&lt;=65),5,6)))))&amp;IF(H110=podloge!$A$66,"A",IF(H110=podloge!$A$67,"B",IF(H110=podloge!$A$68,"C","")))&amp;C110))</f>
        <v>2BM</v>
      </c>
      <c r="O110" s="39" t="str">
        <f>IF(M110="","",(IF(M110&lt;=15,1,IF(AND(M110&gt;15,M110&lt;=20),2,IF(AND(M110&gt;20,M110&lt;=30),3,IF(AND(M110&gt;30,M110&lt;=55),4,5))))&amp;IF(H110=podloge!$A$66,"X",IF(H110=podloge!$A$67,"Y",IF(H110=podloge!$A$68,"Z","")))&amp;C110))</f>
        <v>1YM</v>
      </c>
      <c r="P110" s="74" t="str">
        <f t="shared" si="5"/>
        <v>M7-naziv programa</v>
      </c>
      <c r="Q110" s="74" t="str">
        <f t="shared" si="7"/>
        <v>M-naziv programa</v>
      </c>
      <c r="R110" s="74" t="str">
        <f t="shared" si="6"/>
        <v>1M-naziv programa-DA</v>
      </c>
    </row>
    <row r="111" spans="1:18" ht="12.75">
      <c r="A111" s="25">
        <v>104</v>
      </c>
      <c r="B111" s="45" t="s">
        <v>501</v>
      </c>
      <c r="C111" s="46" t="s">
        <v>210</v>
      </c>
      <c r="D111" s="45">
        <v>1963</v>
      </c>
      <c r="E111" s="46"/>
      <c r="F111" s="46" t="s">
        <v>118</v>
      </c>
      <c r="G111" s="45"/>
      <c r="H111" s="46" t="s">
        <v>31</v>
      </c>
      <c r="I111" s="45" t="s">
        <v>357</v>
      </c>
      <c r="J111" s="46" t="s">
        <v>117</v>
      </c>
      <c r="K111" s="46">
        <v>12</v>
      </c>
      <c r="M111" s="39">
        <f t="shared" si="4"/>
        <v>46</v>
      </c>
      <c r="N111" s="39" t="str">
        <f>IF(M111="","",(IF(M111&lt;=6,1,IF(AND(M111&gt;6,M111&lt;=15),2,IF(AND(M111&gt;15,M111&lt;=20),3,IF(AND(M111&gt;20,M111&lt;=35),4,IF(AND(M111&gt;35,M111&lt;=65),5,6)))))&amp;IF(H111=podloge!$A$66,"A",IF(H111=podloge!$A$67,"B",IF(H111=podloge!$A$68,"C","")))&amp;C111))</f>
        <v>5BM</v>
      </c>
      <c r="O111" s="39" t="str">
        <f>IF(M111="","",(IF(M111&lt;=15,1,IF(AND(M111&gt;15,M111&lt;=20),2,IF(AND(M111&gt;20,M111&lt;=30),3,IF(AND(M111&gt;30,M111&lt;=55),4,5))))&amp;IF(H111=podloge!$A$66,"X",IF(H111=podloge!$A$67,"Y",IF(H111=podloge!$A$68,"Z","")))&amp;C111))</f>
        <v>4YM</v>
      </c>
      <c r="P111" s="74" t="str">
        <f t="shared" si="5"/>
        <v>M21-naziv programa</v>
      </c>
      <c r="Q111" s="74" t="str">
        <f t="shared" si="7"/>
        <v>M-naziv programa</v>
      </c>
      <c r="R111" s="74" t="str">
        <f t="shared" si="6"/>
        <v>2M-naziv programa-DA</v>
      </c>
    </row>
    <row r="112" spans="1:18" ht="12.75">
      <c r="A112" s="25">
        <v>105</v>
      </c>
      <c r="B112" s="45" t="s">
        <v>502</v>
      </c>
      <c r="C112" s="46" t="s">
        <v>211</v>
      </c>
      <c r="D112" s="45">
        <v>1962</v>
      </c>
      <c r="E112" s="46"/>
      <c r="F112" s="46" t="s">
        <v>118</v>
      </c>
      <c r="G112" s="45"/>
      <c r="H112" s="46" t="s">
        <v>31</v>
      </c>
      <c r="I112" s="45" t="s">
        <v>357</v>
      </c>
      <c r="J112" s="46" t="s">
        <v>117</v>
      </c>
      <c r="K112" s="46">
        <v>12</v>
      </c>
      <c r="M112" s="39">
        <f t="shared" si="4"/>
        <v>47</v>
      </c>
      <c r="N112" s="39" t="str">
        <f>IF(M112="","",(IF(M112&lt;=6,1,IF(AND(M112&gt;6,M112&lt;=15),2,IF(AND(M112&gt;15,M112&lt;=20),3,IF(AND(M112&gt;20,M112&lt;=35),4,IF(AND(M112&gt;35,M112&lt;=65),5,6)))))&amp;IF(H112=podloge!$A$66,"A",IF(H112=podloge!$A$67,"B",IF(H112=podloge!$A$68,"C","")))&amp;C112))</f>
        <v>5BŽ</v>
      </c>
      <c r="O112" s="39" t="str">
        <f>IF(M112="","",(IF(M112&lt;=15,1,IF(AND(M112&gt;15,M112&lt;=20),2,IF(AND(M112&gt;20,M112&lt;=30),3,IF(AND(M112&gt;30,M112&lt;=55),4,5))))&amp;IF(H112=podloge!$A$66,"X",IF(H112=podloge!$A$67,"Y",IF(H112=podloge!$A$68,"Z","")))&amp;C112))</f>
        <v>4YŽ</v>
      </c>
      <c r="P112" s="74" t="str">
        <f t="shared" si="5"/>
        <v>Ž21-naziv programa</v>
      </c>
      <c r="Q112" s="74" t="str">
        <f t="shared" si="7"/>
        <v>Ž-naziv programa</v>
      </c>
      <c r="R112" s="74" t="str">
        <f t="shared" si="6"/>
        <v>2Ž-naziv programa-DA</v>
      </c>
    </row>
    <row r="113" spans="1:18" ht="12.75">
      <c r="A113" s="25">
        <v>106</v>
      </c>
      <c r="B113" s="45" t="s">
        <v>503</v>
      </c>
      <c r="C113" s="46" t="s">
        <v>210</v>
      </c>
      <c r="D113" s="45">
        <v>1951</v>
      </c>
      <c r="E113" s="46"/>
      <c r="F113" s="46" t="s">
        <v>118</v>
      </c>
      <c r="G113" s="45"/>
      <c r="H113" s="46" t="s">
        <v>31</v>
      </c>
      <c r="I113" s="45" t="s">
        <v>357</v>
      </c>
      <c r="J113" s="46" t="s">
        <v>117</v>
      </c>
      <c r="K113" s="46">
        <v>12</v>
      </c>
      <c r="M113" s="39">
        <f t="shared" si="4"/>
        <v>58</v>
      </c>
      <c r="N113" s="39" t="str">
        <f>IF(M113="","",(IF(M113&lt;=6,1,IF(AND(M113&gt;6,M113&lt;=15),2,IF(AND(M113&gt;15,M113&lt;=20),3,IF(AND(M113&gt;20,M113&lt;=35),4,IF(AND(M113&gt;35,M113&lt;=65),5,6)))))&amp;IF(H113=podloge!$A$66,"A",IF(H113=podloge!$A$67,"B",IF(H113=podloge!$A$68,"C","")))&amp;C113))</f>
        <v>5BM</v>
      </c>
      <c r="O113" s="39" t="str">
        <f>IF(M113="","",(IF(M113&lt;=15,1,IF(AND(M113&gt;15,M113&lt;=20),2,IF(AND(M113&gt;20,M113&lt;=30),3,IF(AND(M113&gt;30,M113&lt;=55),4,5))))&amp;IF(H113=podloge!$A$66,"X",IF(H113=podloge!$A$67,"Y",IF(H113=podloge!$A$68,"Z","")))&amp;C113))</f>
        <v>5YM</v>
      </c>
      <c r="P113" s="74" t="str">
        <f t="shared" si="5"/>
        <v>M21-naziv programa</v>
      </c>
      <c r="Q113" s="74" t="str">
        <f t="shared" si="7"/>
        <v>M-naziv programa</v>
      </c>
      <c r="R113" s="74" t="str">
        <f t="shared" si="6"/>
        <v>2M-naziv programa-DA</v>
      </c>
    </row>
    <row r="114" spans="1:18" ht="12.75">
      <c r="A114" s="25">
        <v>107</v>
      </c>
      <c r="B114" s="45" t="s">
        <v>504</v>
      </c>
      <c r="C114" s="46" t="s">
        <v>210</v>
      </c>
      <c r="D114" s="45">
        <v>1960</v>
      </c>
      <c r="E114" s="46"/>
      <c r="F114" s="46" t="s">
        <v>118</v>
      </c>
      <c r="G114" s="45"/>
      <c r="H114" s="46" t="s">
        <v>31</v>
      </c>
      <c r="I114" s="45" t="s">
        <v>357</v>
      </c>
      <c r="J114" s="46" t="s">
        <v>117</v>
      </c>
      <c r="K114" s="46">
        <v>12</v>
      </c>
      <c r="M114" s="39">
        <f t="shared" si="4"/>
        <v>49</v>
      </c>
      <c r="N114" s="39" t="str">
        <f>IF(M114="","",(IF(M114&lt;=6,1,IF(AND(M114&gt;6,M114&lt;=15),2,IF(AND(M114&gt;15,M114&lt;=20),3,IF(AND(M114&gt;20,M114&lt;=35),4,IF(AND(M114&gt;35,M114&lt;=65),5,6)))))&amp;IF(H114=podloge!$A$66,"A",IF(H114=podloge!$A$67,"B",IF(H114=podloge!$A$68,"C","")))&amp;C114))</f>
        <v>5BM</v>
      </c>
      <c r="O114" s="39" t="str">
        <f>IF(M114="","",(IF(M114&lt;=15,1,IF(AND(M114&gt;15,M114&lt;=20),2,IF(AND(M114&gt;20,M114&lt;=30),3,IF(AND(M114&gt;30,M114&lt;=55),4,5))))&amp;IF(H114=podloge!$A$66,"X",IF(H114=podloge!$A$67,"Y",IF(H114=podloge!$A$68,"Z","")))&amp;C114))</f>
        <v>4YM</v>
      </c>
      <c r="P114" s="74" t="str">
        <f t="shared" si="5"/>
        <v>M21-naziv programa</v>
      </c>
      <c r="Q114" s="74" t="str">
        <f t="shared" si="7"/>
        <v>M-naziv programa</v>
      </c>
      <c r="R114" s="74" t="str">
        <f t="shared" si="6"/>
        <v>2M-naziv programa-DA</v>
      </c>
    </row>
    <row r="115" spans="1:18" ht="12.75">
      <c r="A115" s="25">
        <v>108</v>
      </c>
      <c r="B115" s="45" t="s">
        <v>505</v>
      </c>
      <c r="C115" s="46" t="s">
        <v>210</v>
      </c>
      <c r="D115" s="45">
        <v>1941</v>
      </c>
      <c r="E115" s="46"/>
      <c r="F115" s="46" t="s">
        <v>118</v>
      </c>
      <c r="G115" s="45"/>
      <c r="H115" s="46" t="s">
        <v>31</v>
      </c>
      <c r="I115" s="45" t="s">
        <v>357</v>
      </c>
      <c r="J115" s="46" t="s">
        <v>117</v>
      </c>
      <c r="K115" s="46">
        <v>12</v>
      </c>
      <c r="M115" s="39">
        <f t="shared" si="4"/>
        <v>68</v>
      </c>
      <c r="N115" s="39" t="str">
        <f>IF(M115="","",(IF(M115&lt;=6,1,IF(AND(M115&gt;6,M115&lt;=15),2,IF(AND(M115&gt;15,M115&lt;=20),3,IF(AND(M115&gt;20,M115&lt;=35),4,IF(AND(M115&gt;35,M115&lt;=65),5,6)))))&amp;IF(H115=podloge!$A$66,"A",IF(H115=podloge!$A$67,"B",IF(H115=podloge!$A$68,"C","")))&amp;C115))</f>
        <v>6BM</v>
      </c>
      <c r="O115" s="39" t="str">
        <f>IF(M115="","",(IF(M115&lt;=15,1,IF(AND(M115&gt;15,M115&lt;=20),2,IF(AND(M115&gt;20,M115&lt;=30),3,IF(AND(M115&gt;30,M115&lt;=55),4,5))))&amp;IF(H115=podloge!$A$66,"X",IF(H115=podloge!$A$67,"Y",IF(H115=podloge!$A$68,"Z","")))&amp;C115))</f>
        <v>5YM</v>
      </c>
      <c r="P115" s="74" t="str">
        <f t="shared" si="5"/>
        <v>M21-naziv programa</v>
      </c>
      <c r="Q115" s="74" t="str">
        <f t="shared" si="7"/>
        <v>M-naziv programa</v>
      </c>
      <c r="R115" s="74" t="str">
        <f t="shared" si="6"/>
        <v>3M-naziv programa-DA</v>
      </c>
    </row>
    <row r="116" spans="1:18" ht="12.75">
      <c r="A116" s="25">
        <v>109</v>
      </c>
      <c r="B116" s="45" t="s">
        <v>506</v>
      </c>
      <c r="C116" s="46" t="s">
        <v>210</v>
      </c>
      <c r="D116" s="45">
        <v>1937</v>
      </c>
      <c r="E116" s="46"/>
      <c r="F116" s="46" t="s">
        <v>118</v>
      </c>
      <c r="G116" s="45"/>
      <c r="H116" s="46" t="s">
        <v>31</v>
      </c>
      <c r="I116" s="45" t="s">
        <v>357</v>
      </c>
      <c r="J116" s="46" t="s">
        <v>117</v>
      </c>
      <c r="K116" s="46">
        <v>12</v>
      </c>
      <c r="M116" s="39">
        <f t="shared" si="4"/>
        <v>72</v>
      </c>
      <c r="N116" s="39" t="str">
        <f>IF(M116="","",(IF(M116&lt;=6,1,IF(AND(M116&gt;6,M116&lt;=15),2,IF(AND(M116&gt;15,M116&lt;=20),3,IF(AND(M116&gt;20,M116&lt;=35),4,IF(AND(M116&gt;35,M116&lt;=65),5,6)))))&amp;IF(H116=podloge!$A$66,"A",IF(H116=podloge!$A$67,"B",IF(H116=podloge!$A$68,"C","")))&amp;C116))</f>
        <v>6BM</v>
      </c>
      <c r="O116" s="39" t="str">
        <f>IF(M116="","",(IF(M116&lt;=15,1,IF(AND(M116&gt;15,M116&lt;=20),2,IF(AND(M116&gt;20,M116&lt;=30),3,IF(AND(M116&gt;30,M116&lt;=55),4,5))))&amp;IF(H116=podloge!$A$66,"X",IF(H116=podloge!$A$67,"Y",IF(H116=podloge!$A$68,"Z","")))&amp;C116))</f>
        <v>5YM</v>
      </c>
      <c r="P116" s="74" t="str">
        <f t="shared" si="5"/>
        <v>M21-naziv programa</v>
      </c>
      <c r="Q116" s="74" t="str">
        <f t="shared" si="7"/>
        <v>M-naziv programa</v>
      </c>
      <c r="R116" s="74" t="str">
        <f t="shared" si="6"/>
        <v>3M-naziv programa-DA</v>
      </c>
    </row>
    <row r="117" spans="1:18" ht="12.75">
      <c r="A117" s="25">
        <v>110</v>
      </c>
      <c r="B117" s="45" t="s">
        <v>507</v>
      </c>
      <c r="C117" s="46" t="s">
        <v>211</v>
      </c>
      <c r="D117" s="45">
        <v>1942</v>
      </c>
      <c r="E117" s="46"/>
      <c r="F117" s="46" t="s">
        <v>118</v>
      </c>
      <c r="G117" s="45"/>
      <c r="H117" s="46" t="s">
        <v>31</v>
      </c>
      <c r="I117" s="45" t="s">
        <v>357</v>
      </c>
      <c r="J117" s="46" t="s">
        <v>117</v>
      </c>
      <c r="K117" s="46">
        <v>12</v>
      </c>
      <c r="M117" s="39">
        <f t="shared" si="4"/>
        <v>67</v>
      </c>
      <c r="N117" s="39" t="str">
        <f>IF(M117="","",(IF(M117&lt;=6,1,IF(AND(M117&gt;6,M117&lt;=15),2,IF(AND(M117&gt;15,M117&lt;=20),3,IF(AND(M117&gt;20,M117&lt;=35),4,IF(AND(M117&gt;35,M117&lt;=65),5,6)))))&amp;IF(H117=podloge!$A$66,"A",IF(H117=podloge!$A$67,"B",IF(H117=podloge!$A$68,"C","")))&amp;C117))</f>
        <v>6BŽ</v>
      </c>
      <c r="O117" s="39" t="str">
        <f>IF(M117="","",(IF(M117&lt;=15,1,IF(AND(M117&gt;15,M117&lt;=20),2,IF(AND(M117&gt;20,M117&lt;=30),3,IF(AND(M117&gt;30,M117&lt;=55),4,5))))&amp;IF(H117=podloge!$A$66,"X",IF(H117=podloge!$A$67,"Y",IF(H117=podloge!$A$68,"Z","")))&amp;C117))</f>
        <v>5YŽ</v>
      </c>
      <c r="P117" s="74" t="str">
        <f t="shared" si="5"/>
        <v>Ž21-naziv programa</v>
      </c>
      <c r="Q117" s="74" t="str">
        <f t="shared" si="7"/>
        <v>Ž-naziv programa</v>
      </c>
      <c r="R117" s="74" t="str">
        <f t="shared" si="6"/>
        <v>3Ž-naziv programa-DA</v>
      </c>
    </row>
    <row r="118" spans="1:18" ht="12.75">
      <c r="A118" s="25">
        <v>111</v>
      </c>
      <c r="B118" s="45" t="s">
        <v>508</v>
      </c>
      <c r="C118" s="46" t="s">
        <v>211</v>
      </c>
      <c r="D118" s="45">
        <v>2001</v>
      </c>
      <c r="E118" s="46"/>
      <c r="F118" s="46" t="s">
        <v>118</v>
      </c>
      <c r="G118" s="45"/>
      <c r="H118" s="46" t="s">
        <v>31</v>
      </c>
      <c r="I118" s="45" t="s">
        <v>357</v>
      </c>
      <c r="J118" s="46" t="s">
        <v>117</v>
      </c>
      <c r="K118" s="46">
        <v>12</v>
      </c>
      <c r="M118" s="39">
        <f t="shared" si="4"/>
        <v>8</v>
      </c>
      <c r="N118" s="39" t="str">
        <f>IF(M118="","",(IF(M118&lt;=6,1,IF(AND(M118&gt;6,M118&lt;=15),2,IF(AND(M118&gt;15,M118&lt;=20),3,IF(AND(M118&gt;20,M118&lt;=35),4,IF(AND(M118&gt;35,M118&lt;=65),5,6)))))&amp;IF(H118=podloge!$A$66,"A",IF(H118=podloge!$A$67,"B",IF(H118=podloge!$A$68,"C","")))&amp;C118))</f>
        <v>2BŽ</v>
      </c>
      <c r="O118" s="39" t="str">
        <f>IF(M118="","",(IF(M118&lt;=15,1,IF(AND(M118&gt;15,M118&lt;=20),2,IF(AND(M118&gt;20,M118&lt;=30),3,IF(AND(M118&gt;30,M118&lt;=55),4,5))))&amp;IF(H118=podloge!$A$66,"X",IF(H118=podloge!$A$67,"Y",IF(H118=podloge!$A$68,"Z","")))&amp;C118))</f>
        <v>1YŽ</v>
      </c>
      <c r="P118" s="74" t="str">
        <f t="shared" si="5"/>
        <v>Ž8-naziv programa</v>
      </c>
      <c r="Q118" s="74" t="str">
        <f t="shared" si="7"/>
        <v>Ž-naziv programa</v>
      </c>
      <c r="R118" s="74" t="str">
        <f t="shared" si="6"/>
        <v>1Ž-naziv programa-DA</v>
      </c>
    </row>
    <row r="119" spans="1:18" ht="12.75">
      <c r="A119" s="25">
        <v>112</v>
      </c>
      <c r="B119" s="45" t="s">
        <v>509</v>
      </c>
      <c r="C119" s="46" t="s">
        <v>211</v>
      </c>
      <c r="D119" s="45">
        <v>1984</v>
      </c>
      <c r="E119" s="46"/>
      <c r="F119" s="46" t="s">
        <v>118</v>
      </c>
      <c r="G119" s="45"/>
      <c r="H119" s="46" t="s">
        <v>31</v>
      </c>
      <c r="I119" s="45" t="s">
        <v>357</v>
      </c>
      <c r="J119" s="46" t="s">
        <v>117</v>
      </c>
      <c r="K119" s="46">
        <v>12</v>
      </c>
      <c r="M119" s="39">
        <f t="shared" si="4"/>
        <v>25</v>
      </c>
      <c r="N119" s="39" t="str">
        <f>IF(M119="","",(IF(M119&lt;=6,1,IF(AND(M119&gt;6,M119&lt;=15),2,IF(AND(M119&gt;15,M119&lt;=20),3,IF(AND(M119&gt;20,M119&lt;=35),4,IF(AND(M119&gt;35,M119&lt;=65),5,6)))))&amp;IF(H119=podloge!$A$66,"A",IF(H119=podloge!$A$67,"B",IF(H119=podloge!$A$68,"C","")))&amp;C119))</f>
        <v>4BŽ</v>
      </c>
      <c r="O119" s="39" t="str">
        <f>IF(M119="","",(IF(M119&lt;=15,1,IF(AND(M119&gt;15,M119&lt;=20),2,IF(AND(M119&gt;20,M119&lt;=30),3,IF(AND(M119&gt;30,M119&lt;=55),4,5))))&amp;IF(H119=podloge!$A$66,"X",IF(H119=podloge!$A$67,"Y",IF(H119=podloge!$A$68,"Z","")))&amp;C119))</f>
        <v>3YŽ</v>
      </c>
      <c r="P119" s="74" t="str">
        <f t="shared" si="5"/>
        <v>Ž21-naziv programa</v>
      </c>
      <c r="Q119" s="74" t="str">
        <f t="shared" si="7"/>
        <v>Ž-naziv programa</v>
      </c>
      <c r="R119" s="74" t="str">
        <f t="shared" si="6"/>
        <v>1Ž-naziv programa-DA</v>
      </c>
    </row>
    <row r="120" spans="1:18" ht="12.75">
      <c r="A120" s="25">
        <v>113</v>
      </c>
      <c r="B120" s="45" t="s">
        <v>510</v>
      </c>
      <c r="C120" s="46" t="s">
        <v>210</v>
      </c>
      <c r="D120" s="45">
        <v>1979</v>
      </c>
      <c r="E120" s="46"/>
      <c r="F120" s="46" t="s">
        <v>118</v>
      </c>
      <c r="G120" s="45"/>
      <c r="H120" s="46" t="s">
        <v>31</v>
      </c>
      <c r="I120" s="45" t="s">
        <v>357</v>
      </c>
      <c r="J120" s="46" t="s">
        <v>117</v>
      </c>
      <c r="K120" s="46">
        <v>15</v>
      </c>
      <c r="M120" s="39">
        <f t="shared" si="4"/>
        <v>30</v>
      </c>
      <c r="N120" s="39" t="str">
        <f>IF(M120="","",(IF(M120&lt;=6,1,IF(AND(M120&gt;6,M120&lt;=15),2,IF(AND(M120&gt;15,M120&lt;=20),3,IF(AND(M120&gt;20,M120&lt;=35),4,IF(AND(M120&gt;35,M120&lt;=65),5,6)))))&amp;IF(H120=podloge!$A$66,"A",IF(H120=podloge!$A$67,"B",IF(H120=podloge!$A$68,"C","")))&amp;C120))</f>
        <v>4BM</v>
      </c>
      <c r="O120" s="39" t="str">
        <f>IF(M120="","",(IF(M120&lt;=15,1,IF(AND(M120&gt;15,M120&lt;=20),2,IF(AND(M120&gt;20,M120&lt;=30),3,IF(AND(M120&gt;30,M120&lt;=55),4,5))))&amp;IF(H120=podloge!$A$66,"X",IF(H120=podloge!$A$67,"Y",IF(H120=podloge!$A$68,"Z","")))&amp;C120))</f>
        <v>3YM</v>
      </c>
      <c r="P120" s="74" t="str">
        <f t="shared" si="5"/>
        <v>M21-naziv programa</v>
      </c>
      <c r="Q120" s="74" t="str">
        <f t="shared" si="7"/>
        <v>M-naziv programa</v>
      </c>
      <c r="R120" s="74" t="str">
        <f t="shared" si="6"/>
        <v>1M-naziv programa-DA</v>
      </c>
    </row>
    <row r="121" spans="1:18" ht="12.75">
      <c r="A121" s="25">
        <v>114</v>
      </c>
      <c r="B121" s="45" t="s">
        <v>511</v>
      </c>
      <c r="C121" s="46" t="s">
        <v>211</v>
      </c>
      <c r="D121" s="45">
        <v>1940</v>
      </c>
      <c r="E121" s="46"/>
      <c r="F121" s="46" t="s">
        <v>118</v>
      </c>
      <c r="G121" s="45"/>
      <c r="H121" s="46" t="s">
        <v>31</v>
      </c>
      <c r="I121" s="45" t="s">
        <v>357</v>
      </c>
      <c r="J121" s="46" t="s">
        <v>117</v>
      </c>
      <c r="K121" s="46">
        <v>10</v>
      </c>
      <c r="M121" s="39">
        <f t="shared" si="4"/>
        <v>69</v>
      </c>
      <c r="N121" s="39" t="str">
        <f>IF(M121="","",(IF(M121&lt;=6,1,IF(AND(M121&gt;6,M121&lt;=15),2,IF(AND(M121&gt;15,M121&lt;=20),3,IF(AND(M121&gt;20,M121&lt;=35),4,IF(AND(M121&gt;35,M121&lt;=65),5,6)))))&amp;IF(H121=podloge!$A$66,"A",IF(H121=podloge!$A$67,"B",IF(H121=podloge!$A$68,"C","")))&amp;C121))</f>
        <v>6BŽ</v>
      </c>
      <c r="O121" s="39" t="str">
        <f>IF(M121="","",(IF(M121&lt;=15,1,IF(AND(M121&gt;15,M121&lt;=20),2,IF(AND(M121&gt;20,M121&lt;=30),3,IF(AND(M121&gt;30,M121&lt;=55),4,5))))&amp;IF(H121=podloge!$A$66,"X",IF(H121=podloge!$A$67,"Y",IF(H121=podloge!$A$68,"Z","")))&amp;C121))</f>
        <v>5YŽ</v>
      </c>
      <c r="P121" s="74" t="str">
        <f t="shared" si="5"/>
        <v>Ž21-naziv programa</v>
      </c>
      <c r="Q121" s="74" t="str">
        <f t="shared" si="7"/>
        <v>Ž-naziv programa</v>
      </c>
      <c r="R121" s="74" t="str">
        <f t="shared" si="6"/>
        <v>3Ž-naziv programa-DA</v>
      </c>
    </row>
    <row r="122" spans="1:18" ht="12.75">
      <c r="A122" s="25">
        <v>115</v>
      </c>
      <c r="B122" s="45" t="s">
        <v>512</v>
      </c>
      <c r="C122" s="46" t="s">
        <v>211</v>
      </c>
      <c r="D122" s="45">
        <v>1968</v>
      </c>
      <c r="E122" s="46"/>
      <c r="F122" s="46" t="s">
        <v>118</v>
      </c>
      <c r="G122" s="45"/>
      <c r="H122" s="46" t="s">
        <v>31</v>
      </c>
      <c r="I122" s="45" t="s">
        <v>357</v>
      </c>
      <c r="J122" s="46" t="s">
        <v>117</v>
      </c>
      <c r="K122" s="46">
        <v>12</v>
      </c>
      <c r="M122" s="39">
        <f t="shared" si="4"/>
        <v>41</v>
      </c>
      <c r="N122" s="39" t="str">
        <f>IF(M122="","",(IF(M122&lt;=6,1,IF(AND(M122&gt;6,M122&lt;=15),2,IF(AND(M122&gt;15,M122&lt;=20),3,IF(AND(M122&gt;20,M122&lt;=35),4,IF(AND(M122&gt;35,M122&lt;=65),5,6)))))&amp;IF(H122=podloge!$A$66,"A",IF(H122=podloge!$A$67,"B",IF(H122=podloge!$A$68,"C","")))&amp;C122))</f>
        <v>5BŽ</v>
      </c>
      <c r="O122" s="39" t="str">
        <f>IF(M122="","",(IF(M122&lt;=15,1,IF(AND(M122&gt;15,M122&lt;=20),2,IF(AND(M122&gt;20,M122&lt;=30),3,IF(AND(M122&gt;30,M122&lt;=55),4,5))))&amp;IF(H122=podloge!$A$66,"X",IF(H122=podloge!$A$67,"Y",IF(H122=podloge!$A$68,"Z","")))&amp;C122))</f>
        <v>4YŽ</v>
      </c>
      <c r="P122" s="74" t="str">
        <f t="shared" si="5"/>
        <v>Ž21-naziv programa</v>
      </c>
      <c r="Q122" s="74" t="str">
        <f t="shared" si="7"/>
        <v>Ž-naziv programa</v>
      </c>
      <c r="R122" s="74" t="str">
        <f t="shared" si="6"/>
        <v>2Ž-naziv programa-DA</v>
      </c>
    </row>
    <row r="123" spans="1:18" ht="12.75">
      <c r="A123" s="25">
        <v>116</v>
      </c>
      <c r="B123" s="45" t="s">
        <v>513</v>
      </c>
      <c r="C123" s="46" t="s">
        <v>211</v>
      </c>
      <c r="D123" s="45">
        <v>1994</v>
      </c>
      <c r="E123" s="46"/>
      <c r="F123" s="46" t="s">
        <v>118</v>
      </c>
      <c r="G123" s="45"/>
      <c r="H123" s="46" t="s">
        <v>31</v>
      </c>
      <c r="I123" s="45" t="s">
        <v>357</v>
      </c>
      <c r="J123" s="46" t="s">
        <v>117</v>
      </c>
      <c r="K123" s="46">
        <v>12</v>
      </c>
      <c r="M123" s="39">
        <f t="shared" si="4"/>
        <v>15</v>
      </c>
      <c r="N123" s="39" t="str">
        <f>IF(M123="","",(IF(M123&lt;=6,1,IF(AND(M123&gt;6,M123&lt;=15),2,IF(AND(M123&gt;15,M123&lt;=20),3,IF(AND(M123&gt;20,M123&lt;=35),4,IF(AND(M123&gt;35,M123&lt;=65),5,6)))))&amp;IF(H123=podloge!$A$66,"A",IF(H123=podloge!$A$67,"B",IF(H123=podloge!$A$68,"C","")))&amp;C123))</f>
        <v>2BŽ</v>
      </c>
      <c r="O123" s="39" t="str">
        <f>IF(M123="","",(IF(M123&lt;=15,1,IF(AND(M123&gt;15,M123&lt;=20),2,IF(AND(M123&gt;20,M123&lt;=30),3,IF(AND(M123&gt;30,M123&lt;=55),4,5))))&amp;IF(H123=podloge!$A$66,"X",IF(H123=podloge!$A$67,"Y",IF(H123=podloge!$A$68,"Z","")))&amp;C123))</f>
        <v>1YŽ</v>
      </c>
      <c r="P123" s="74" t="str">
        <f t="shared" si="5"/>
        <v>Ž15-naziv programa</v>
      </c>
      <c r="Q123" s="74" t="str">
        <f t="shared" si="7"/>
        <v>Ž-naziv programa</v>
      </c>
      <c r="R123" s="74" t="str">
        <f t="shared" si="6"/>
        <v>1Ž-naziv programa-DA</v>
      </c>
    </row>
    <row r="124" spans="1:18" ht="12.75">
      <c r="A124" s="25">
        <v>117</v>
      </c>
      <c r="B124" s="45" t="s">
        <v>514</v>
      </c>
      <c r="C124" s="46" t="s">
        <v>211</v>
      </c>
      <c r="D124" s="45">
        <v>1966</v>
      </c>
      <c r="E124" s="46"/>
      <c r="F124" s="46" t="s">
        <v>118</v>
      </c>
      <c r="G124" s="45"/>
      <c r="H124" s="46" t="s">
        <v>31</v>
      </c>
      <c r="I124" s="45" t="s">
        <v>357</v>
      </c>
      <c r="J124" s="46" t="s">
        <v>117</v>
      </c>
      <c r="K124" s="46">
        <v>12</v>
      </c>
      <c r="M124" s="39">
        <f t="shared" si="4"/>
        <v>43</v>
      </c>
      <c r="N124" s="39" t="str">
        <f>IF(M124="","",(IF(M124&lt;=6,1,IF(AND(M124&gt;6,M124&lt;=15),2,IF(AND(M124&gt;15,M124&lt;=20),3,IF(AND(M124&gt;20,M124&lt;=35),4,IF(AND(M124&gt;35,M124&lt;=65),5,6)))))&amp;IF(H124=podloge!$A$66,"A",IF(H124=podloge!$A$67,"B",IF(H124=podloge!$A$68,"C","")))&amp;C124))</f>
        <v>5BŽ</v>
      </c>
      <c r="O124" s="39" t="str">
        <f>IF(M124="","",(IF(M124&lt;=15,1,IF(AND(M124&gt;15,M124&lt;=20),2,IF(AND(M124&gt;20,M124&lt;=30),3,IF(AND(M124&gt;30,M124&lt;=55),4,5))))&amp;IF(H124=podloge!$A$66,"X",IF(H124=podloge!$A$67,"Y",IF(H124=podloge!$A$68,"Z","")))&amp;C124))</f>
        <v>4YŽ</v>
      </c>
      <c r="P124" s="74" t="str">
        <f t="shared" si="5"/>
        <v>Ž21-naziv programa</v>
      </c>
      <c r="Q124" s="74" t="str">
        <f t="shared" si="7"/>
        <v>Ž-naziv programa</v>
      </c>
      <c r="R124" s="74" t="str">
        <f t="shared" si="6"/>
        <v>2Ž-naziv programa-DA</v>
      </c>
    </row>
    <row r="125" spans="1:18" ht="12.75">
      <c r="A125" s="25">
        <v>118</v>
      </c>
      <c r="B125" s="45" t="s">
        <v>515</v>
      </c>
      <c r="C125" s="46" t="s">
        <v>211</v>
      </c>
      <c r="D125" s="45">
        <v>1982</v>
      </c>
      <c r="E125" s="46"/>
      <c r="F125" s="46" t="s">
        <v>118</v>
      </c>
      <c r="G125" s="45"/>
      <c r="H125" s="46" t="s">
        <v>31</v>
      </c>
      <c r="I125" s="45" t="s">
        <v>357</v>
      </c>
      <c r="J125" s="46" t="s">
        <v>117</v>
      </c>
      <c r="K125" s="46">
        <v>12</v>
      </c>
      <c r="M125" s="39">
        <f t="shared" si="4"/>
        <v>27</v>
      </c>
      <c r="N125" s="39" t="str">
        <f>IF(M125="","",(IF(M125&lt;=6,1,IF(AND(M125&gt;6,M125&lt;=15),2,IF(AND(M125&gt;15,M125&lt;=20),3,IF(AND(M125&gt;20,M125&lt;=35),4,IF(AND(M125&gt;35,M125&lt;=65),5,6)))))&amp;IF(H125=podloge!$A$66,"A",IF(H125=podloge!$A$67,"B",IF(H125=podloge!$A$68,"C","")))&amp;C125))</f>
        <v>4BŽ</v>
      </c>
      <c r="O125" s="39" t="str">
        <f>IF(M125="","",(IF(M125&lt;=15,1,IF(AND(M125&gt;15,M125&lt;=20),2,IF(AND(M125&gt;20,M125&lt;=30),3,IF(AND(M125&gt;30,M125&lt;=55),4,5))))&amp;IF(H125=podloge!$A$66,"X",IF(H125=podloge!$A$67,"Y",IF(H125=podloge!$A$68,"Z","")))&amp;C125))</f>
        <v>3YŽ</v>
      </c>
      <c r="P125" s="74" t="str">
        <f t="shared" si="5"/>
        <v>Ž21-naziv programa</v>
      </c>
      <c r="Q125" s="74" t="str">
        <f t="shared" si="7"/>
        <v>Ž-naziv programa</v>
      </c>
      <c r="R125" s="74" t="str">
        <f t="shared" si="6"/>
        <v>1Ž-naziv programa-DA</v>
      </c>
    </row>
    <row r="126" spans="1:18" ht="12.75">
      <c r="A126" s="25">
        <v>119</v>
      </c>
      <c r="B126" s="45" t="s">
        <v>516</v>
      </c>
      <c r="C126" s="46" t="s">
        <v>210</v>
      </c>
      <c r="D126" s="45">
        <v>1944</v>
      </c>
      <c r="E126" s="46"/>
      <c r="F126" s="46" t="s">
        <v>118</v>
      </c>
      <c r="G126" s="45"/>
      <c r="H126" s="46" t="s">
        <v>31</v>
      </c>
      <c r="I126" s="45" t="s">
        <v>357</v>
      </c>
      <c r="J126" s="46" t="s">
        <v>117</v>
      </c>
      <c r="K126" s="46">
        <v>12</v>
      </c>
      <c r="M126" s="39">
        <f t="shared" si="4"/>
        <v>65</v>
      </c>
      <c r="N126" s="39" t="str">
        <f>IF(M126="","",(IF(M126&lt;=6,1,IF(AND(M126&gt;6,M126&lt;=15),2,IF(AND(M126&gt;15,M126&lt;=20),3,IF(AND(M126&gt;20,M126&lt;=35),4,IF(AND(M126&gt;35,M126&lt;=65),5,6)))))&amp;IF(H126=podloge!$A$66,"A",IF(H126=podloge!$A$67,"B",IF(H126=podloge!$A$68,"C","")))&amp;C126))</f>
        <v>5BM</v>
      </c>
      <c r="O126" s="39" t="str">
        <f>IF(M126="","",(IF(M126&lt;=15,1,IF(AND(M126&gt;15,M126&lt;=20),2,IF(AND(M126&gt;20,M126&lt;=30),3,IF(AND(M126&gt;30,M126&lt;=55),4,5))))&amp;IF(H126=podloge!$A$66,"X",IF(H126=podloge!$A$67,"Y",IF(H126=podloge!$A$68,"Z","")))&amp;C126))</f>
        <v>5YM</v>
      </c>
      <c r="P126" s="74" t="str">
        <f t="shared" si="5"/>
        <v>M21-naziv programa</v>
      </c>
      <c r="Q126" s="74" t="str">
        <f t="shared" si="7"/>
        <v>M-naziv programa</v>
      </c>
      <c r="R126" s="74" t="str">
        <f t="shared" si="6"/>
        <v>2M-naziv programa-DA</v>
      </c>
    </row>
    <row r="127" spans="1:18" ht="12.75">
      <c r="A127" s="25">
        <v>120</v>
      </c>
      <c r="B127" s="45" t="s">
        <v>517</v>
      </c>
      <c r="C127" s="46" t="s">
        <v>210</v>
      </c>
      <c r="D127" s="45">
        <v>1958</v>
      </c>
      <c r="E127" s="46"/>
      <c r="F127" s="46" t="s">
        <v>118</v>
      </c>
      <c r="G127" s="45"/>
      <c r="H127" s="46" t="s">
        <v>31</v>
      </c>
      <c r="I127" s="45" t="s">
        <v>357</v>
      </c>
      <c r="J127" s="46" t="s">
        <v>117</v>
      </c>
      <c r="K127" s="46">
        <v>12</v>
      </c>
      <c r="M127" s="39">
        <f t="shared" si="4"/>
        <v>51</v>
      </c>
      <c r="N127" s="39" t="str">
        <f>IF(M127="","",(IF(M127&lt;=6,1,IF(AND(M127&gt;6,M127&lt;=15),2,IF(AND(M127&gt;15,M127&lt;=20),3,IF(AND(M127&gt;20,M127&lt;=35),4,IF(AND(M127&gt;35,M127&lt;=65),5,6)))))&amp;IF(H127=podloge!$A$66,"A",IF(H127=podloge!$A$67,"B",IF(H127=podloge!$A$68,"C","")))&amp;C127))</f>
        <v>5BM</v>
      </c>
      <c r="O127" s="39" t="str">
        <f>IF(M127="","",(IF(M127&lt;=15,1,IF(AND(M127&gt;15,M127&lt;=20),2,IF(AND(M127&gt;20,M127&lt;=30),3,IF(AND(M127&gt;30,M127&lt;=55),4,5))))&amp;IF(H127=podloge!$A$66,"X",IF(H127=podloge!$A$67,"Y",IF(H127=podloge!$A$68,"Z","")))&amp;C127))</f>
        <v>4YM</v>
      </c>
      <c r="P127" s="74" t="str">
        <f t="shared" si="5"/>
        <v>M21-naziv programa</v>
      </c>
      <c r="Q127" s="74" t="str">
        <f t="shared" si="7"/>
        <v>M-naziv programa</v>
      </c>
      <c r="R127" s="74" t="str">
        <f t="shared" si="6"/>
        <v>2M-naziv programa-DA</v>
      </c>
    </row>
    <row r="128" spans="1:18" ht="12.75">
      <c r="A128" s="25">
        <v>121</v>
      </c>
      <c r="B128" s="45" t="s">
        <v>518</v>
      </c>
      <c r="C128" s="46" t="s">
        <v>210</v>
      </c>
      <c r="D128" s="45">
        <v>1940</v>
      </c>
      <c r="E128" s="46"/>
      <c r="F128" s="46" t="s">
        <v>118</v>
      </c>
      <c r="G128" s="45"/>
      <c r="H128" s="46" t="s">
        <v>31</v>
      </c>
      <c r="I128" s="45" t="s">
        <v>357</v>
      </c>
      <c r="J128" s="46" t="s">
        <v>117</v>
      </c>
      <c r="K128" s="46">
        <v>12</v>
      </c>
      <c r="M128" s="39">
        <f t="shared" si="4"/>
        <v>69</v>
      </c>
      <c r="N128" s="39" t="str">
        <f>IF(M128="","",(IF(M128&lt;=6,1,IF(AND(M128&gt;6,M128&lt;=15),2,IF(AND(M128&gt;15,M128&lt;=20),3,IF(AND(M128&gt;20,M128&lt;=35),4,IF(AND(M128&gt;35,M128&lt;=65),5,6)))))&amp;IF(H128=podloge!$A$66,"A",IF(H128=podloge!$A$67,"B",IF(H128=podloge!$A$68,"C","")))&amp;C128))</f>
        <v>6BM</v>
      </c>
      <c r="O128" s="39" t="str">
        <f>IF(M128="","",(IF(M128&lt;=15,1,IF(AND(M128&gt;15,M128&lt;=20),2,IF(AND(M128&gt;20,M128&lt;=30),3,IF(AND(M128&gt;30,M128&lt;=55),4,5))))&amp;IF(H128=podloge!$A$66,"X",IF(H128=podloge!$A$67,"Y",IF(H128=podloge!$A$68,"Z","")))&amp;C128))</f>
        <v>5YM</v>
      </c>
      <c r="P128" s="74" t="str">
        <f t="shared" si="5"/>
        <v>M21-naziv programa</v>
      </c>
      <c r="Q128" s="74" t="str">
        <f t="shared" si="7"/>
        <v>M-naziv programa</v>
      </c>
      <c r="R128" s="74" t="str">
        <f t="shared" si="6"/>
        <v>3M-naziv programa-DA</v>
      </c>
    </row>
    <row r="129" spans="1:18" ht="12.75">
      <c r="A129" s="25">
        <v>122</v>
      </c>
      <c r="B129" s="45" t="s">
        <v>519</v>
      </c>
      <c r="C129" s="46" t="s">
        <v>211</v>
      </c>
      <c r="D129" s="45">
        <v>1980</v>
      </c>
      <c r="E129" s="46"/>
      <c r="F129" s="46" t="s">
        <v>118</v>
      </c>
      <c r="G129" s="45"/>
      <c r="H129" s="46" t="s">
        <v>31</v>
      </c>
      <c r="I129" s="45" t="s">
        <v>357</v>
      </c>
      <c r="J129" s="46" t="s">
        <v>117</v>
      </c>
      <c r="K129" s="46">
        <v>12</v>
      </c>
      <c r="M129" s="39">
        <f t="shared" si="4"/>
        <v>29</v>
      </c>
      <c r="N129" s="39" t="str">
        <f>IF(M129="","",(IF(M129&lt;=6,1,IF(AND(M129&gt;6,M129&lt;=15),2,IF(AND(M129&gt;15,M129&lt;=20),3,IF(AND(M129&gt;20,M129&lt;=35),4,IF(AND(M129&gt;35,M129&lt;=65),5,6)))))&amp;IF(H129=podloge!$A$66,"A",IF(H129=podloge!$A$67,"B",IF(H129=podloge!$A$68,"C","")))&amp;C129))</f>
        <v>4BŽ</v>
      </c>
      <c r="O129" s="39" t="str">
        <f>IF(M129="","",(IF(M129&lt;=15,1,IF(AND(M129&gt;15,M129&lt;=20),2,IF(AND(M129&gt;20,M129&lt;=30),3,IF(AND(M129&gt;30,M129&lt;=55),4,5))))&amp;IF(H129=podloge!$A$66,"X",IF(H129=podloge!$A$67,"Y",IF(H129=podloge!$A$68,"Z","")))&amp;C129))</f>
        <v>3YŽ</v>
      </c>
      <c r="P129" s="74" t="str">
        <f t="shared" si="5"/>
        <v>Ž21-naziv programa</v>
      </c>
      <c r="Q129" s="74" t="str">
        <f t="shared" si="7"/>
        <v>Ž-naziv programa</v>
      </c>
      <c r="R129" s="74" t="str">
        <f t="shared" si="6"/>
        <v>1Ž-naziv programa-DA</v>
      </c>
    </row>
    <row r="130" spans="1:18" ht="12.75">
      <c r="A130" s="25">
        <v>123</v>
      </c>
      <c r="B130" s="45" t="s">
        <v>520</v>
      </c>
      <c r="C130" s="46" t="s">
        <v>210</v>
      </c>
      <c r="D130" s="45">
        <v>1937</v>
      </c>
      <c r="E130" s="46"/>
      <c r="F130" s="46" t="s">
        <v>118</v>
      </c>
      <c r="G130" s="45"/>
      <c r="H130" s="46" t="s">
        <v>31</v>
      </c>
      <c r="I130" s="45" t="s">
        <v>357</v>
      </c>
      <c r="J130" s="46" t="s">
        <v>117</v>
      </c>
      <c r="K130" s="46">
        <v>12</v>
      </c>
      <c r="M130" s="39">
        <f t="shared" si="4"/>
        <v>72</v>
      </c>
      <c r="N130" s="39" t="str">
        <f>IF(M130="","",(IF(M130&lt;=6,1,IF(AND(M130&gt;6,M130&lt;=15),2,IF(AND(M130&gt;15,M130&lt;=20),3,IF(AND(M130&gt;20,M130&lt;=35),4,IF(AND(M130&gt;35,M130&lt;=65),5,6)))))&amp;IF(H130=podloge!$A$66,"A",IF(H130=podloge!$A$67,"B",IF(H130=podloge!$A$68,"C","")))&amp;C130))</f>
        <v>6BM</v>
      </c>
      <c r="O130" s="39" t="str">
        <f>IF(M130="","",(IF(M130&lt;=15,1,IF(AND(M130&gt;15,M130&lt;=20),2,IF(AND(M130&gt;20,M130&lt;=30),3,IF(AND(M130&gt;30,M130&lt;=55),4,5))))&amp;IF(H130=podloge!$A$66,"X",IF(H130=podloge!$A$67,"Y",IF(H130=podloge!$A$68,"Z","")))&amp;C130))</f>
        <v>5YM</v>
      </c>
      <c r="P130" s="74" t="str">
        <f t="shared" si="5"/>
        <v>M21-naziv programa</v>
      </c>
      <c r="Q130" s="74" t="str">
        <f t="shared" si="7"/>
        <v>M-naziv programa</v>
      </c>
      <c r="R130" s="74" t="str">
        <f t="shared" si="6"/>
        <v>3M-naziv programa-DA</v>
      </c>
    </row>
    <row r="131" spans="1:18" ht="12.75">
      <c r="A131" s="25">
        <v>124</v>
      </c>
      <c r="B131" s="45" t="s">
        <v>521</v>
      </c>
      <c r="C131" s="46" t="s">
        <v>210</v>
      </c>
      <c r="D131" s="45">
        <v>1975</v>
      </c>
      <c r="E131" s="46"/>
      <c r="F131" s="46" t="s">
        <v>118</v>
      </c>
      <c r="G131" s="45"/>
      <c r="H131" s="46" t="s">
        <v>31</v>
      </c>
      <c r="I131" s="45" t="s">
        <v>357</v>
      </c>
      <c r="J131" s="46" t="s">
        <v>117</v>
      </c>
      <c r="K131" s="46">
        <v>12</v>
      </c>
      <c r="M131" s="39">
        <f t="shared" si="4"/>
        <v>34</v>
      </c>
      <c r="N131" s="39" t="str">
        <f>IF(M131="","",(IF(M131&lt;=6,1,IF(AND(M131&gt;6,M131&lt;=15),2,IF(AND(M131&gt;15,M131&lt;=20),3,IF(AND(M131&gt;20,M131&lt;=35),4,IF(AND(M131&gt;35,M131&lt;=65),5,6)))))&amp;IF(H131=podloge!$A$66,"A",IF(H131=podloge!$A$67,"B",IF(H131=podloge!$A$68,"C","")))&amp;C131))</f>
        <v>4BM</v>
      </c>
      <c r="O131" s="39" t="str">
        <f>IF(M131="","",(IF(M131&lt;=15,1,IF(AND(M131&gt;15,M131&lt;=20),2,IF(AND(M131&gt;20,M131&lt;=30),3,IF(AND(M131&gt;30,M131&lt;=55),4,5))))&amp;IF(H131=podloge!$A$66,"X",IF(H131=podloge!$A$67,"Y",IF(H131=podloge!$A$68,"Z","")))&amp;C131))</f>
        <v>4YM</v>
      </c>
      <c r="P131" s="74" t="str">
        <f t="shared" si="5"/>
        <v>M21-naziv programa</v>
      </c>
      <c r="Q131" s="74" t="str">
        <f t="shared" si="7"/>
        <v>M-naziv programa</v>
      </c>
      <c r="R131" s="74" t="str">
        <f t="shared" si="6"/>
        <v>1M-naziv programa-DA</v>
      </c>
    </row>
    <row r="132" spans="1:18" ht="12.75">
      <c r="A132" s="25">
        <v>125</v>
      </c>
      <c r="B132" s="45" t="s">
        <v>522</v>
      </c>
      <c r="C132" s="46" t="s">
        <v>210</v>
      </c>
      <c r="D132" s="45">
        <v>1947</v>
      </c>
      <c r="E132" s="46"/>
      <c r="F132" s="46" t="s">
        <v>118</v>
      </c>
      <c r="G132" s="45"/>
      <c r="H132" s="46" t="s">
        <v>31</v>
      </c>
      <c r="I132" s="45" t="s">
        <v>357</v>
      </c>
      <c r="J132" s="46" t="s">
        <v>117</v>
      </c>
      <c r="K132" s="46">
        <v>8</v>
      </c>
      <c r="M132" s="39">
        <f t="shared" si="4"/>
        <v>62</v>
      </c>
      <c r="N132" s="39" t="str">
        <f>IF(M132="","",(IF(M132&lt;=6,1,IF(AND(M132&gt;6,M132&lt;=15),2,IF(AND(M132&gt;15,M132&lt;=20),3,IF(AND(M132&gt;20,M132&lt;=35),4,IF(AND(M132&gt;35,M132&lt;=65),5,6)))))&amp;IF(H132=podloge!$A$66,"A",IF(H132=podloge!$A$67,"B",IF(H132=podloge!$A$68,"C","")))&amp;C132))</f>
        <v>5BM</v>
      </c>
      <c r="O132" s="39" t="str">
        <f>IF(M132="","",(IF(M132&lt;=15,1,IF(AND(M132&gt;15,M132&lt;=20),2,IF(AND(M132&gt;20,M132&lt;=30),3,IF(AND(M132&gt;30,M132&lt;=55),4,5))))&amp;IF(H132=podloge!$A$66,"X",IF(H132=podloge!$A$67,"Y",IF(H132=podloge!$A$68,"Z","")))&amp;C132))</f>
        <v>5YM</v>
      </c>
      <c r="P132" s="74" t="str">
        <f t="shared" si="5"/>
        <v>M21-naziv programa</v>
      </c>
      <c r="Q132" s="74" t="str">
        <f t="shared" si="7"/>
        <v>M-naziv programa</v>
      </c>
      <c r="R132" s="74" t="str">
        <f t="shared" si="6"/>
        <v>2M-naziv programa-DA</v>
      </c>
    </row>
    <row r="133" spans="1:18" ht="12.75">
      <c r="A133" s="25">
        <v>126</v>
      </c>
      <c r="B133" s="45" t="s">
        <v>523</v>
      </c>
      <c r="C133" s="46" t="s">
        <v>211</v>
      </c>
      <c r="D133" s="45">
        <v>1968</v>
      </c>
      <c r="E133" s="46"/>
      <c r="F133" s="46" t="s">
        <v>118</v>
      </c>
      <c r="G133" s="45"/>
      <c r="H133" s="46" t="s">
        <v>31</v>
      </c>
      <c r="I133" s="45" t="s">
        <v>357</v>
      </c>
      <c r="J133" s="46" t="s">
        <v>117</v>
      </c>
      <c r="K133" s="46">
        <v>12</v>
      </c>
      <c r="M133" s="39">
        <f t="shared" si="4"/>
        <v>41</v>
      </c>
      <c r="N133" s="39" t="str">
        <f>IF(M133="","",(IF(M133&lt;=6,1,IF(AND(M133&gt;6,M133&lt;=15),2,IF(AND(M133&gt;15,M133&lt;=20),3,IF(AND(M133&gt;20,M133&lt;=35),4,IF(AND(M133&gt;35,M133&lt;=65),5,6)))))&amp;IF(H133=podloge!$A$66,"A",IF(H133=podloge!$A$67,"B",IF(H133=podloge!$A$68,"C","")))&amp;C133))</f>
        <v>5BŽ</v>
      </c>
      <c r="O133" s="39" t="str">
        <f>IF(M133="","",(IF(M133&lt;=15,1,IF(AND(M133&gt;15,M133&lt;=20),2,IF(AND(M133&gt;20,M133&lt;=30),3,IF(AND(M133&gt;30,M133&lt;=55),4,5))))&amp;IF(H133=podloge!$A$66,"X",IF(H133=podloge!$A$67,"Y",IF(H133=podloge!$A$68,"Z","")))&amp;C133))</f>
        <v>4YŽ</v>
      </c>
      <c r="P133" s="74" t="str">
        <f t="shared" si="5"/>
        <v>Ž21-naziv programa</v>
      </c>
      <c r="Q133" s="74" t="str">
        <f t="shared" si="7"/>
        <v>Ž-naziv programa</v>
      </c>
      <c r="R133" s="74" t="str">
        <f t="shared" si="6"/>
        <v>2Ž-naziv programa-DA</v>
      </c>
    </row>
    <row r="134" spans="1:18" ht="12.75">
      <c r="A134" s="25">
        <v>127</v>
      </c>
      <c r="B134" s="45" t="s">
        <v>524</v>
      </c>
      <c r="C134" s="46" t="s">
        <v>210</v>
      </c>
      <c r="D134" s="45">
        <v>1949</v>
      </c>
      <c r="E134" s="46"/>
      <c r="F134" s="46" t="s">
        <v>118</v>
      </c>
      <c r="G134" s="45"/>
      <c r="H134" s="46" t="s">
        <v>31</v>
      </c>
      <c r="I134" s="45" t="s">
        <v>357</v>
      </c>
      <c r="J134" s="46" t="s">
        <v>117</v>
      </c>
      <c r="K134" s="46">
        <v>12</v>
      </c>
      <c r="M134" s="39">
        <f t="shared" si="4"/>
        <v>60</v>
      </c>
      <c r="N134" s="39" t="str">
        <f>IF(M134="","",(IF(M134&lt;=6,1,IF(AND(M134&gt;6,M134&lt;=15),2,IF(AND(M134&gt;15,M134&lt;=20),3,IF(AND(M134&gt;20,M134&lt;=35),4,IF(AND(M134&gt;35,M134&lt;=65),5,6)))))&amp;IF(H134=podloge!$A$66,"A",IF(H134=podloge!$A$67,"B",IF(H134=podloge!$A$68,"C","")))&amp;C134))</f>
        <v>5BM</v>
      </c>
      <c r="O134" s="39" t="str">
        <f>IF(M134="","",(IF(M134&lt;=15,1,IF(AND(M134&gt;15,M134&lt;=20),2,IF(AND(M134&gt;20,M134&lt;=30),3,IF(AND(M134&gt;30,M134&lt;=55),4,5))))&amp;IF(H134=podloge!$A$66,"X",IF(H134=podloge!$A$67,"Y",IF(H134=podloge!$A$68,"Z","")))&amp;C134))</f>
        <v>5YM</v>
      </c>
      <c r="P134" s="74" t="str">
        <f t="shared" si="5"/>
        <v>M21-naziv programa</v>
      </c>
      <c r="Q134" s="74" t="str">
        <f t="shared" si="7"/>
        <v>M-naziv programa</v>
      </c>
      <c r="R134" s="74" t="str">
        <f t="shared" si="6"/>
        <v>2M-naziv programa-DA</v>
      </c>
    </row>
    <row r="135" spans="1:18" ht="12.75">
      <c r="A135" s="25">
        <v>128</v>
      </c>
      <c r="B135" s="45" t="s">
        <v>525</v>
      </c>
      <c r="C135" s="46" t="s">
        <v>210</v>
      </c>
      <c r="D135" s="45">
        <v>1943</v>
      </c>
      <c r="E135" s="46"/>
      <c r="F135" s="46" t="s">
        <v>118</v>
      </c>
      <c r="G135" s="45"/>
      <c r="H135" s="46" t="s">
        <v>31</v>
      </c>
      <c r="I135" s="45" t="s">
        <v>357</v>
      </c>
      <c r="J135" s="46" t="s">
        <v>117</v>
      </c>
      <c r="K135" s="46">
        <v>12</v>
      </c>
      <c r="M135" s="39">
        <f t="shared" si="4"/>
        <v>66</v>
      </c>
      <c r="N135" s="39" t="str">
        <f>IF(M135="","",(IF(M135&lt;=6,1,IF(AND(M135&gt;6,M135&lt;=15),2,IF(AND(M135&gt;15,M135&lt;=20),3,IF(AND(M135&gt;20,M135&lt;=35),4,IF(AND(M135&gt;35,M135&lt;=65),5,6)))))&amp;IF(H135=podloge!$A$66,"A",IF(H135=podloge!$A$67,"B",IF(H135=podloge!$A$68,"C","")))&amp;C135))</f>
        <v>6BM</v>
      </c>
      <c r="O135" s="39" t="str">
        <f>IF(M135="","",(IF(M135&lt;=15,1,IF(AND(M135&gt;15,M135&lt;=20),2,IF(AND(M135&gt;20,M135&lt;=30),3,IF(AND(M135&gt;30,M135&lt;=55),4,5))))&amp;IF(H135=podloge!$A$66,"X",IF(H135=podloge!$A$67,"Y",IF(H135=podloge!$A$68,"Z","")))&amp;C135))</f>
        <v>5YM</v>
      </c>
      <c r="P135" s="74" t="str">
        <f t="shared" si="5"/>
        <v>M21-naziv programa</v>
      </c>
      <c r="Q135" s="74" t="str">
        <f t="shared" si="7"/>
        <v>M-naziv programa</v>
      </c>
      <c r="R135" s="74" t="str">
        <f t="shared" si="6"/>
        <v>3M-naziv programa-DA</v>
      </c>
    </row>
    <row r="136" spans="1:18" ht="12.75">
      <c r="A136" s="25">
        <v>129</v>
      </c>
      <c r="B136" s="45" t="s">
        <v>526</v>
      </c>
      <c r="C136" s="46" t="s">
        <v>210</v>
      </c>
      <c r="D136" s="45">
        <v>1995</v>
      </c>
      <c r="E136" s="46"/>
      <c r="F136" s="46" t="s">
        <v>118</v>
      </c>
      <c r="G136" s="45"/>
      <c r="H136" s="46" t="s">
        <v>31</v>
      </c>
      <c r="I136" s="45" t="s">
        <v>357</v>
      </c>
      <c r="J136" s="46" t="s">
        <v>117</v>
      </c>
      <c r="K136" s="46">
        <v>8</v>
      </c>
      <c r="M136" s="39">
        <f aca="true" t="shared" si="8" ref="M136:M199">IF(D136="","",leto-D136)</f>
        <v>14</v>
      </c>
      <c r="N136" s="39" t="str">
        <f>IF(M136="","",(IF(M136&lt;=6,1,IF(AND(M136&gt;6,M136&lt;=15),2,IF(AND(M136&gt;15,M136&lt;=20),3,IF(AND(M136&gt;20,M136&lt;=35),4,IF(AND(M136&gt;35,M136&lt;=65),5,6)))))&amp;IF(H136=podloge!$A$66,"A",IF(H136=podloge!$A$67,"B",IF(H136=podloge!$A$68,"C","")))&amp;C136))</f>
        <v>2BM</v>
      </c>
      <c r="O136" s="39" t="str">
        <f>IF(M136="","",(IF(M136&lt;=15,1,IF(AND(M136&gt;15,M136&lt;=20),2,IF(AND(M136&gt;20,M136&lt;=30),3,IF(AND(M136&gt;30,M136&lt;=55),4,5))))&amp;IF(H136=podloge!$A$66,"X",IF(H136=podloge!$A$67,"Y",IF(H136=podloge!$A$68,"Z","")))&amp;C136))</f>
        <v>1YM</v>
      </c>
      <c r="P136" s="74" t="str">
        <f t="shared" si="5"/>
        <v>M14-naziv programa</v>
      </c>
      <c r="Q136" s="74" t="str">
        <f t="shared" si="7"/>
        <v>M-naziv programa</v>
      </c>
      <c r="R136" s="74" t="str">
        <f t="shared" si="6"/>
        <v>1M-naziv programa-DA</v>
      </c>
    </row>
    <row r="137" spans="1:18" ht="12.75">
      <c r="A137" s="25">
        <v>130</v>
      </c>
      <c r="B137" s="45" t="s">
        <v>527</v>
      </c>
      <c r="C137" s="46" t="s">
        <v>210</v>
      </c>
      <c r="D137" s="45">
        <v>1971</v>
      </c>
      <c r="E137" s="46"/>
      <c r="F137" s="46" t="s">
        <v>118</v>
      </c>
      <c r="G137" s="45"/>
      <c r="H137" s="46" t="s">
        <v>31</v>
      </c>
      <c r="I137" s="45" t="s">
        <v>357</v>
      </c>
      <c r="J137" s="46" t="s">
        <v>117</v>
      </c>
      <c r="K137" s="46">
        <v>8</v>
      </c>
      <c r="M137" s="39">
        <f t="shared" si="8"/>
        <v>38</v>
      </c>
      <c r="N137" s="39" t="str">
        <f>IF(M137="","",(IF(M137&lt;=6,1,IF(AND(M137&gt;6,M137&lt;=15),2,IF(AND(M137&gt;15,M137&lt;=20),3,IF(AND(M137&gt;20,M137&lt;=35),4,IF(AND(M137&gt;35,M137&lt;=65),5,6)))))&amp;IF(H137=podloge!$A$66,"A",IF(H137=podloge!$A$67,"B",IF(H137=podloge!$A$68,"C","")))&amp;C137))</f>
        <v>5BM</v>
      </c>
      <c r="O137" s="39" t="str">
        <f>IF(M137="","",(IF(M137&lt;=15,1,IF(AND(M137&gt;15,M137&lt;=20),2,IF(AND(M137&gt;20,M137&lt;=30),3,IF(AND(M137&gt;30,M137&lt;=55),4,5))))&amp;IF(H137=podloge!$A$66,"X",IF(H137=podloge!$A$67,"Y",IF(H137=podloge!$A$68,"Z","")))&amp;C137))</f>
        <v>4YM</v>
      </c>
      <c r="P137" s="74" t="str">
        <f aca="true" t="shared" si="9" ref="P137:P200">IF(M137="","",(IF(M137&lt;7,C137&amp;6&amp;"-"&amp;I137,IF(M137&gt;20,C137&amp;21&amp;"-"&amp;I137,C137&amp;M137&amp;"-"&amp;I137))))</f>
        <v>M21-naziv programa</v>
      </c>
      <c r="Q137" s="74" t="str">
        <f t="shared" si="7"/>
        <v>M-naziv programa</v>
      </c>
      <c r="R137" s="74" t="str">
        <f aca="true" t="shared" si="10" ref="R137:R200">IF(M137="","",(IF(M137&lt;=35,1,IF(AND(M137&gt;35,M137&lt;=65),2,3))&amp;C137&amp;"-"&amp;I137&amp;"-"&amp;J137))</f>
        <v>2M-naziv programa-DA</v>
      </c>
    </row>
    <row r="138" spans="1:18" ht="12.75">
      <c r="A138" s="25">
        <v>131</v>
      </c>
      <c r="B138" s="45" t="s">
        <v>528</v>
      </c>
      <c r="C138" s="46" t="s">
        <v>210</v>
      </c>
      <c r="D138" s="45">
        <v>1950</v>
      </c>
      <c r="E138" s="46"/>
      <c r="F138" s="46" t="s">
        <v>118</v>
      </c>
      <c r="G138" s="45"/>
      <c r="H138" s="46" t="s">
        <v>31</v>
      </c>
      <c r="I138" s="45" t="s">
        <v>357</v>
      </c>
      <c r="J138" s="46" t="s">
        <v>117</v>
      </c>
      <c r="K138" s="46">
        <v>8</v>
      </c>
      <c r="M138" s="39">
        <f t="shared" si="8"/>
        <v>59</v>
      </c>
      <c r="N138" s="39" t="str">
        <f>IF(M138="","",(IF(M138&lt;=6,1,IF(AND(M138&gt;6,M138&lt;=15),2,IF(AND(M138&gt;15,M138&lt;=20),3,IF(AND(M138&gt;20,M138&lt;=35),4,IF(AND(M138&gt;35,M138&lt;=65),5,6)))))&amp;IF(H138=podloge!$A$66,"A",IF(H138=podloge!$A$67,"B",IF(H138=podloge!$A$68,"C","")))&amp;C138))</f>
        <v>5BM</v>
      </c>
      <c r="O138" s="39" t="str">
        <f>IF(M138="","",(IF(M138&lt;=15,1,IF(AND(M138&gt;15,M138&lt;=20),2,IF(AND(M138&gt;20,M138&lt;=30),3,IF(AND(M138&gt;30,M138&lt;=55),4,5))))&amp;IF(H138=podloge!$A$66,"X",IF(H138=podloge!$A$67,"Y",IF(H138=podloge!$A$68,"Z","")))&amp;C138))</f>
        <v>5YM</v>
      </c>
      <c r="P138" s="74" t="str">
        <f t="shared" si="9"/>
        <v>M21-naziv programa</v>
      </c>
      <c r="Q138" s="74" t="str">
        <f aca="true" t="shared" si="11" ref="Q138:Q201">IF(M138="","",(C138&amp;"-"&amp;I138))</f>
        <v>M-naziv programa</v>
      </c>
      <c r="R138" s="74" t="str">
        <f t="shared" si="10"/>
        <v>2M-naziv programa-DA</v>
      </c>
    </row>
    <row r="139" spans="1:18" ht="12.75">
      <c r="A139" s="25">
        <v>132</v>
      </c>
      <c r="B139" s="45" t="s">
        <v>529</v>
      </c>
      <c r="C139" s="46" t="s">
        <v>210</v>
      </c>
      <c r="D139" s="45">
        <v>1972</v>
      </c>
      <c r="E139" s="46"/>
      <c r="F139" s="46" t="s">
        <v>118</v>
      </c>
      <c r="G139" s="45"/>
      <c r="H139" s="46" t="s">
        <v>31</v>
      </c>
      <c r="I139" s="45" t="s">
        <v>357</v>
      </c>
      <c r="J139" s="46" t="s">
        <v>117</v>
      </c>
      <c r="K139" s="46">
        <v>8</v>
      </c>
      <c r="M139" s="39">
        <f t="shared" si="8"/>
        <v>37</v>
      </c>
      <c r="N139" s="39" t="str">
        <f>IF(M139="","",(IF(M139&lt;=6,1,IF(AND(M139&gt;6,M139&lt;=15),2,IF(AND(M139&gt;15,M139&lt;=20),3,IF(AND(M139&gt;20,M139&lt;=35),4,IF(AND(M139&gt;35,M139&lt;=65),5,6)))))&amp;IF(H139=podloge!$A$66,"A",IF(H139=podloge!$A$67,"B",IF(H139=podloge!$A$68,"C","")))&amp;C139))</f>
        <v>5BM</v>
      </c>
      <c r="O139" s="39" t="str">
        <f>IF(M139="","",(IF(M139&lt;=15,1,IF(AND(M139&gt;15,M139&lt;=20),2,IF(AND(M139&gt;20,M139&lt;=30),3,IF(AND(M139&gt;30,M139&lt;=55),4,5))))&amp;IF(H139=podloge!$A$66,"X",IF(H139=podloge!$A$67,"Y",IF(H139=podloge!$A$68,"Z","")))&amp;C139))</f>
        <v>4YM</v>
      </c>
      <c r="P139" s="74" t="str">
        <f t="shared" si="9"/>
        <v>M21-naziv programa</v>
      </c>
      <c r="Q139" s="74" t="str">
        <f t="shared" si="11"/>
        <v>M-naziv programa</v>
      </c>
      <c r="R139" s="74" t="str">
        <f t="shared" si="10"/>
        <v>2M-naziv programa-DA</v>
      </c>
    </row>
    <row r="140" spans="1:18" ht="12.75">
      <c r="A140" s="25">
        <v>133</v>
      </c>
      <c r="B140" s="45" t="s">
        <v>530</v>
      </c>
      <c r="C140" s="46" t="s">
        <v>211</v>
      </c>
      <c r="D140" s="45">
        <v>1979</v>
      </c>
      <c r="E140" s="46"/>
      <c r="F140" s="46" t="s">
        <v>118</v>
      </c>
      <c r="G140" s="45"/>
      <c r="H140" s="46" t="s">
        <v>31</v>
      </c>
      <c r="I140" s="45" t="s">
        <v>357</v>
      </c>
      <c r="J140" s="46" t="s">
        <v>117</v>
      </c>
      <c r="K140" s="46">
        <v>8</v>
      </c>
      <c r="M140" s="39">
        <f t="shared" si="8"/>
        <v>30</v>
      </c>
      <c r="N140" s="39" t="str">
        <f>IF(M140="","",(IF(M140&lt;=6,1,IF(AND(M140&gt;6,M140&lt;=15),2,IF(AND(M140&gt;15,M140&lt;=20),3,IF(AND(M140&gt;20,M140&lt;=35),4,IF(AND(M140&gt;35,M140&lt;=65),5,6)))))&amp;IF(H140=podloge!$A$66,"A",IF(H140=podloge!$A$67,"B",IF(H140=podloge!$A$68,"C","")))&amp;C140))</f>
        <v>4BŽ</v>
      </c>
      <c r="O140" s="39" t="str">
        <f>IF(M140="","",(IF(M140&lt;=15,1,IF(AND(M140&gt;15,M140&lt;=20),2,IF(AND(M140&gt;20,M140&lt;=30),3,IF(AND(M140&gt;30,M140&lt;=55),4,5))))&amp;IF(H140=podloge!$A$66,"X",IF(H140=podloge!$A$67,"Y",IF(H140=podloge!$A$68,"Z","")))&amp;C140))</f>
        <v>3YŽ</v>
      </c>
      <c r="P140" s="74" t="str">
        <f t="shared" si="9"/>
        <v>Ž21-naziv programa</v>
      </c>
      <c r="Q140" s="74" t="str">
        <f t="shared" si="11"/>
        <v>Ž-naziv programa</v>
      </c>
      <c r="R140" s="74" t="str">
        <f t="shared" si="10"/>
        <v>1Ž-naziv programa-DA</v>
      </c>
    </row>
    <row r="141" spans="1:18" ht="12.75">
      <c r="A141" s="25">
        <v>134</v>
      </c>
      <c r="B141" s="45" t="s">
        <v>531</v>
      </c>
      <c r="C141" s="46" t="s">
        <v>211</v>
      </c>
      <c r="D141" s="45">
        <v>1955</v>
      </c>
      <c r="E141" s="46"/>
      <c r="F141" s="46" t="s">
        <v>118</v>
      </c>
      <c r="G141" s="45"/>
      <c r="H141" s="46" t="s">
        <v>31</v>
      </c>
      <c r="I141" s="45" t="s">
        <v>357</v>
      </c>
      <c r="J141" s="46" t="s">
        <v>117</v>
      </c>
      <c r="K141" s="46">
        <v>8</v>
      </c>
      <c r="M141" s="39">
        <f t="shared" si="8"/>
        <v>54</v>
      </c>
      <c r="N141" s="39" t="str">
        <f>IF(M141="","",(IF(M141&lt;=6,1,IF(AND(M141&gt;6,M141&lt;=15),2,IF(AND(M141&gt;15,M141&lt;=20),3,IF(AND(M141&gt;20,M141&lt;=35),4,IF(AND(M141&gt;35,M141&lt;=65),5,6)))))&amp;IF(H141=podloge!$A$66,"A",IF(H141=podloge!$A$67,"B",IF(H141=podloge!$A$68,"C","")))&amp;C141))</f>
        <v>5BŽ</v>
      </c>
      <c r="O141" s="39" t="str">
        <f>IF(M141="","",(IF(M141&lt;=15,1,IF(AND(M141&gt;15,M141&lt;=20),2,IF(AND(M141&gt;20,M141&lt;=30),3,IF(AND(M141&gt;30,M141&lt;=55),4,5))))&amp;IF(H141=podloge!$A$66,"X",IF(H141=podloge!$A$67,"Y",IF(H141=podloge!$A$68,"Z","")))&amp;C141))</f>
        <v>4YŽ</v>
      </c>
      <c r="P141" s="74" t="str">
        <f t="shared" si="9"/>
        <v>Ž21-naziv programa</v>
      </c>
      <c r="Q141" s="74" t="str">
        <f t="shared" si="11"/>
        <v>Ž-naziv programa</v>
      </c>
      <c r="R141" s="74" t="str">
        <f t="shared" si="10"/>
        <v>2Ž-naziv programa-DA</v>
      </c>
    </row>
    <row r="142" spans="1:18" ht="12.75">
      <c r="A142" s="25">
        <v>135</v>
      </c>
      <c r="B142" s="45" t="s">
        <v>532</v>
      </c>
      <c r="C142" s="46" t="s">
        <v>210</v>
      </c>
      <c r="D142" s="45">
        <v>1998</v>
      </c>
      <c r="E142" s="46"/>
      <c r="F142" s="46" t="s">
        <v>118</v>
      </c>
      <c r="G142" s="45"/>
      <c r="H142" s="46" t="s">
        <v>31</v>
      </c>
      <c r="I142" s="45" t="s">
        <v>357</v>
      </c>
      <c r="J142" s="46" t="s">
        <v>117</v>
      </c>
      <c r="K142" s="46">
        <v>8</v>
      </c>
      <c r="M142" s="39">
        <f t="shared" si="8"/>
        <v>11</v>
      </c>
      <c r="N142" s="39" t="str">
        <f>IF(M142="","",(IF(M142&lt;=6,1,IF(AND(M142&gt;6,M142&lt;=15),2,IF(AND(M142&gt;15,M142&lt;=20),3,IF(AND(M142&gt;20,M142&lt;=35),4,IF(AND(M142&gt;35,M142&lt;=65),5,6)))))&amp;IF(H142=podloge!$A$66,"A",IF(H142=podloge!$A$67,"B",IF(H142=podloge!$A$68,"C","")))&amp;C142))</f>
        <v>2BM</v>
      </c>
      <c r="O142" s="39" t="str">
        <f>IF(M142="","",(IF(M142&lt;=15,1,IF(AND(M142&gt;15,M142&lt;=20),2,IF(AND(M142&gt;20,M142&lt;=30),3,IF(AND(M142&gt;30,M142&lt;=55),4,5))))&amp;IF(H142=podloge!$A$66,"X",IF(H142=podloge!$A$67,"Y",IF(H142=podloge!$A$68,"Z","")))&amp;C142))</f>
        <v>1YM</v>
      </c>
      <c r="P142" s="74" t="str">
        <f t="shared" si="9"/>
        <v>M11-naziv programa</v>
      </c>
      <c r="Q142" s="74" t="str">
        <f t="shared" si="11"/>
        <v>M-naziv programa</v>
      </c>
      <c r="R142" s="74" t="str">
        <f t="shared" si="10"/>
        <v>1M-naziv programa-DA</v>
      </c>
    </row>
    <row r="143" spans="1:18" ht="12.75">
      <c r="A143" s="25">
        <v>136</v>
      </c>
      <c r="B143" s="45" t="s">
        <v>533</v>
      </c>
      <c r="C143" s="46" t="s">
        <v>211</v>
      </c>
      <c r="D143" s="45">
        <v>1951</v>
      </c>
      <c r="E143" s="46"/>
      <c r="F143" s="46" t="s">
        <v>118</v>
      </c>
      <c r="G143" s="45"/>
      <c r="H143" s="46" t="s">
        <v>31</v>
      </c>
      <c r="I143" s="45" t="s">
        <v>357</v>
      </c>
      <c r="J143" s="46" t="s">
        <v>117</v>
      </c>
      <c r="K143" s="46">
        <v>8</v>
      </c>
      <c r="M143" s="39">
        <f t="shared" si="8"/>
        <v>58</v>
      </c>
      <c r="N143" s="39" t="str">
        <f>IF(M143="","",(IF(M143&lt;=6,1,IF(AND(M143&gt;6,M143&lt;=15),2,IF(AND(M143&gt;15,M143&lt;=20),3,IF(AND(M143&gt;20,M143&lt;=35),4,IF(AND(M143&gt;35,M143&lt;=65),5,6)))))&amp;IF(H143=podloge!$A$66,"A",IF(H143=podloge!$A$67,"B",IF(H143=podloge!$A$68,"C","")))&amp;C143))</f>
        <v>5BŽ</v>
      </c>
      <c r="O143" s="39" t="str">
        <f>IF(M143="","",(IF(M143&lt;=15,1,IF(AND(M143&gt;15,M143&lt;=20),2,IF(AND(M143&gt;20,M143&lt;=30),3,IF(AND(M143&gt;30,M143&lt;=55),4,5))))&amp;IF(H143=podloge!$A$66,"X",IF(H143=podloge!$A$67,"Y",IF(H143=podloge!$A$68,"Z","")))&amp;C143))</f>
        <v>5YŽ</v>
      </c>
      <c r="P143" s="74" t="str">
        <f t="shared" si="9"/>
        <v>Ž21-naziv programa</v>
      </c>
      <c r="Q143" s="74" t="str">
        <f t="shared" si="11"/>
        <v>Ž-naziv programa</v>
      </c>
      <c r="R143" s="74" t="str">
        <f t="shared" si="10"/>
        <v>2Ž-naziv programa-DA</v>
      </c>
    </row>
    <row r="144" spans="1:18" ht="12.75">
      <c r="A144" s="25">
        <v>137</v>
      </c>
      <c r="B144" s="45" t="s">
        <v>534</v>
      </c>
      <c r="C144" s="46" t="s">
        <v>211</v>
      </c>
      <c r="D144" s="45">
        <v>2000</v>
      </c>
      <c r="E144" s="46"/>
      <c r="F144" s="46" t="s">
        <v>118</v>
      </c>
      <c r="G144" s="45"/>
      <c r="H144" s="46" t="s">
        <v>31</v>
      </c>
      <c r="I144" s="45" t="s">
        <v>357</v>
      </c>
      <c r="J144" s="46" t="s">
        <v>117</v>
      </c>
      <c r="K144" s="46">
        <v>8</v>
      </c>
      <c r="M144" s="39">
        <f t="shared" si="8"/>
        <v>9</v>
      </c>
      <c r="N144" s="39" t="str">
        <f>IF(M144="","",(IF(M144&lt;=6,1,IF(AND(M144&gt;6,M144&lt;=15),2,IF(AND(M144&gt;15,M144&lt;=20),3,IF(AND(M144&gt;20,M144&lt;=35),4,IF(AND(M144&gt;35,M144&lt;=65),5,6)))))&amp;IF(H144=podloge!$A$66,"A",IF(H144=podloge!$A$67,"B",IF(H144=podloge!$A$68,"C","")))&amp;C144))</f>
        <v>2BŽ</v>
      </c>
      <c r="O144" s="39" t="str">
        <f>IF(M144="","",(IF(M144&lt;=15,1,IF(AND(M144&gt;15,M144&lt;=20),2,IF(AND(M144&gt;20,M144&lt;=30),3,IF(AND(M144&gt;30,M144&lt;=55),4,5))))&amp;IF(H144=podloge!$A$66,"X",IF(H144=podloge!$A$67,"Y",IF(H144=podloge!$A$68,"Z","")))&amp;C144))</f>
        <v>1YŽ</v>
      </c>
      <c r="P144" s="74" t="str">
        <f t="shared" si="9"/>
        <v>Ž9-naziv programa</v>
      </c>
      <c r="Q144" s="74" t="str">
        <f t="shared" si="11"/>
        <v>Ž-naziv programa</v>
      </c>
      <c r="R144" s="74" t="str">
        <f t="shared" si="10"/>
        <v>1Ž-naziv programa-DA</v>
      </c>
    </row>
    <row r="145" spans="1:18" ht="12.75">
      <c r="A145" s="25">
        <v>138</v>
      </c>
      <c r="B145" s="45" t="s">
        <v>535</v>
      </c>
      <c r="C145" s="46" t="s">
        <v>210</v>
      </c>
      <c r="D145" s="45">
        <v>1954</v>
      </c>
      <c r="E145" s="46"/>
      <c r="F145" s="46" t="s">
        <v>118</v>
      </c>
      <c r="G145" s="45"/>
      <c r="H145" s="46" t="s">
        <v>31</v>
      </c>
      <c r="I145" s="45" t="s">
        <v>357</v>
      </c>
      <c r="J145" s="46" t="s">
        <v>117</v>
      </c>
      <c r="K145" s="46">
        <v>8</v>
      </c>
      <c r="M145" s="39">
        <f t="shared" si="8"/>
        <v>55</v>
      </c>
      <c r="N145" s="39" t="str">
        <f>IF(M145="","",(IF(M145&lt;=6,1,IF(AND(M145&gt;6,M145&lt;=15),2,IF(AND(M145&gt;15,M145&lt;=20),3,IF(AND(M145&gt;20,M145&lt;=35),4,IF(AND(M145&gt;35,M145&lt;=65),5,6)))))&amp;IF(H145=podloge!$A$66,"A",IF(H145=podloge!$A$67,"B",IF(H145=podloge!$A$68,"C","")))&amp;C145))</f>
        <v>5BM</v>
      </c>
      <c r="O145" s="39" t="str">
        <f>IF(M145="","",(IF(M145&lt;=15,1,IF(AND(M145&gt;15,M145&lt;=20),2,IF(AND(M145&gt;20,M145&lt;=30),3,IF(AND(M145&gt;30,M145&lt;=55),4,5))))&amp;IF(H145=podloge!$A$66,"X",IF(H145=podloge!$A$67,"Y",IF(H145=podloge!$A$68,"Z","")))&amp;C145))</f>
        <v>4YM</v>
      </c>
      <c r="P145" s="74" t="str">
        <f t="shared" si="9"/>
        <v>M21-naziv programa</v>
      </c>
      <c r="Q145" s="74" t="str">
        <f t="shared" si="11"/>
        <v>M-naziv programa</v>
      </c>
      <c r="R145" s="74" t="str">
        <f t="shared" si="10"/>
        <v>2M-naziv programa-DA</v>
      </c>
    </row>
    <row r="146" spans="1:18" ht="12.75">
      <c r="A146" s="25">
        <v>139</v>
      </c>
      <c r="B146" s="45" t="s">
        <v>536</v>
      </c>
      <c r="C146" s="46" t="s">
        <v>210</v>
      </c>
      <c r="D146" s="45">
        <v>1963</v>
      </c>
      <c r="E146" s="46"/>
      <c r="F146" s="46" t="s">
        <v>118</v>
      </c>
      <c r="G146" s="45"/>
      <c r="H146" s="46" t="s">
        <v>31</v>
      </c>
      <c r="I146" s="45" t="s">
        <v>357</v>
      </c>
      <c r="J146" s="46" t="s">
        <v>117</v>
      </c>
      <c r="K146" s="46">
        <v>8</v>
      </c>
      <c r="M146" s="39">
        <f t="shared" si="8"/>
        <v>46</v>
      </c>
      <c r="N146" s="39" t="str">
        <f>IF(M146="","",(IF(M146&lt;=6,1,IF(AND(M146&gt;6,M146&lt;=15),2,IF(AND(M146&gt;15,M146&lt;=20),3,IF(AND(M146&gt;20,M146&lt;=35),4,IF(AND(M146&gt;35,M146&lt;=65),5,6)))))&amp;IF(H146=podloge!$A$66,"A",IF(H146=podloge!$A$67,"B",IF(H146=podloge!$A$68,"C","")))&amp;C146))</f>
        <v>5BM</v>
      </c>
      <c r="O146" s="39" t="str">
        <f>IF(M146="","",(IF(M146&lt;=15,1,IF(AND(M146&gt;15,M146&lt;=20),2,IF(AND(M146&gt;20,M146&lt;=30),3,IF(AND(M146&gt;30,M146&lt;=55),4,5))))&amp;IF(H146=podloge!$A$66,"X",IF(H146=podloge!$A$67,"Y",IF(H146=podloge!$A$68,"Z","")))&amp;C146))</f>
        <v>4YM</v>
      </c>
      <c r="P146" s="74" t="str">
        <f t="shared" si="9"/>
        <v>M21-naziv programa</v>
      </c>
      <c r="Q146" s="74" t="str">
        <f t="shared" si="11"/>
        <v>M-naziv programa</v>
      </c>
      <c r="R146" s="74" t="str">
        <f t="shared" si="10"/>
        <v>2M-naziv programa-DA</v>
      </c>
    </row>
    <row r="147" spans="1:18" ht="12.75">
      <c r="A147" s="25">
        <v>140</v>
      </c>
      <c r="B147" s="45" t="s">
        <v>537</v>
      </c>
      <c r="C147" s="46" t="s">
        <v>210</v>
      </c>
      <c r="D147" s="45">
        <v>1977</v>
      </c>
      <c r="E147" s="46"/>
      <c r="F147" s="46" t="s">
        <v>118</v>
      </c>
      <c r="G147" s="45"/>
      <c r="H147" s="46" t="s">
        <v>31</v>
      </c>
      <c r="I147" s="45" t="s">
        <v>357</v>
      </c>
      <c r="J147" s="46" t="s">
        <v>117</v>
      </c>
      <c r="K147" s="46">
        <v>8</v>
      </c>
      <c r="M147" s="39">
        <f t="shared" si="8"/>
        <v>32</v>
      </c>
      <c r="N147" s="39" t="str">
        <f>IF(M147="","",(IF(M147&lt;=6,1,IF(AND(M147&gt;6,M147&lt;=15),2,IF(AND(M147&gt;15,M147&lt;=20),3,IF(AND(M147&gt;20,M147&lt;=35),4,IF(AND(M147&gt;35,M147&lt;=65),5,6)))))&amp;IF(H147=podloge!$A$66,"A",IF(H147=podloge!$A$67,"B",IF(H147=podloge!$A$68,"C","")))&amp;C147))</f>
        <v>4BM</v>
      </c>
      <c r="O147" s="39" t="str">
        <f>IF(M147="","",(IF(M147&lt;=15,1,IF(AND(M147&gt;15,M147&lt;=20),2,IF(AND(M147&gt;20,M147&lt;=30),3,IF(AND(M147&gt;30,M147&lt;=55),4,5))))&amp;IF(H147=podloge!$A$66,"X",IF(H147=podloge!$A$67,"Y",IF(H147=podloge!$A$68,"Z","")))&amp;C147))</f>
        <v>4YM</v>
      </c>
      <c r="P147" s="74" t="str">
        <f t="shared" si="9"/>
        <v>M21-naziv programa</v>
      </c>
      <c r="Q147" s="74" t="str">
        <f t="shared" si="11"/>
        <v>M-naziv programa</v>
      </c>
      <c r="R147" s="74" t="str">
        <f t="shared" si="10"/>
        <v>1M-naziv programa-DA</v>
      </c>
    </row>
    <row r="148" spans="1:18" ht="12.75">
      <c r="A148" s="25">
        <v>141</v>
      </c>
      <c r="B148" s="45" t="s">
        <v>538</v>
      </c>
      <c r="C148" s="46" t="s">
        <v>210</v>
      </c>
      <c r="D148" s="45">
        <v>1992</v>
      </c>
      <c r="E148" s="46"/>
      <c r="F148" s="46" t="s">
        <v>118</v>
      </c>
      <c r="G148" s="45"/>
      <c r="H148" s="46" t="s">
        <v>31</v>
      </c>
      <c r="I148" s="45" t="s">
        <v>357</v>
      </c>
      <c r="J148" s="46" t="s">
        <v>117</v>
      </c>
      <c r="K148" s="46">
        <v>8</v>
      </c>
      <c r="M148" s="39">
        <f t="shared" si="8"/>
        <v>17</v>
      </c>
      <c r="N148" s="39" t="str">
        <f>IF(M148="","",(IF(M148&lt;=6,1,IF(AND(M148&gt;6,M148&lt;=15),2,IF(AND(M148&gt;15,M148&lt;=20),3,IF(AND(M148&gt;20,M148&lt;=35),4,IF(AND(M148&gt;35,M148&lt;=65),5,6)))))&amp;IF(H148=podloge!$A$66,"A",IF(H148=podloge!$A$67,"B",IF(H148=podloge!$A$68,"C","")))&amp;C148))</f>
        <v>3BM</v>
      </c>
      <c r="O148" s="39" t="str">
        <f>IF(M148="","",(IF(M148&lt;=15,1,IF(AND(M148&gt;15,M148&lt;=20),2,IF(AND(M148&gt;20,M148&lt;=30),3,IF(AND(M148&gt;30,M148&lt;=55),4,5))))&amp;IF(H148=podloge!$A$66,"X",IF(H148=podloge!$A$67,"Y",IF(H148=podloge!$A$68,"Z","")))&amp;C148))</f>
        <v>2YM</v>
      </c>
      <c r="P148" s="74" t="str">
        <f t="shared" si="9"/>
        <v>M17-naziv programa</v>
      </c>
      <c r="Q148" s="74" t="str">
        <f t="shared" si="11"/>
        <v>M-naziv programa</v>
      </c>
      <c r="R148" s="74" t="str">
        <f t="shared" si="10"/>
        <v>1M-naziv programa-DA</v>
      </c>
    </row>
    <row r="149" spans="1:18" ht="12.75">
      <c r="A149" s="25">
        <v>142</v>
      </c>
      <c r="B149" s="45" t="s">
        <v>539</v>
      </c>
      <c r="C149" s="46" t="s">
        <v>211</v>
      </c>
      <c r="D149" s="45">
        <v>1964</v>
      </c>
      <c r="E149" s="46"/>
      <c r="F149" s="46" t="s">
        <v>118</v>
      </c>
      <c r="G149" s="45"/>
      <c r="H149" s="46" t="s">
        <v>31</v>
      </c>
      <c r="I149" s="45" t="s">
        <v>357</v>
      </c>
      <c r="J149" s="46" t="s">
        <v>117</v>
      </c>
      <c r="K149" s="46">
        <v>8</v>
      </c>
      <c r="M149" s="39">
        <f t="shared" si="8"/>
        <v>45</v>
      </c>
      <c r="N149" s="39" t="str">
        <f>IF(M149="","",(IF(M149&lt;=6,1,IF(AND(M149&gt;6,M149&lt;=15),2,IF(AND(M149&gt;15,M149&lt;=20),3,IF(AND(M149&gt;20,M149&lt;=35),4,IF(AND(M149&gt;35,M149&lt;=65),5,6)))))&amp;IF(H149=podloge!$A$66,"A",IF(H149=podloge!$A$67,"B",IF(H149=podloge!$A$68,"C","")))&amp;C149))</f>
        <v>5BŽ</v>
      </c>
      <c r="O149" s="39" t="str">
        <f>IF(M149="","",(IF(M149&lt;=15,1,IF(AND(M149&gt;15,M149&lt;=20),2,IF(AND(M149&gt;20,M149&lt;=30),3,IF(AND(M149&gt;30,M149&lt;=55),4,5))))&amp;IF(H149=podloge!$A$66,"X",IF(H149=podloge!$A$67,"Y",IF(H149=podloge!$A$68,"Z","")))&amp;C149))</f>
        <v>4YŽ</v>
      </c>
      <c r="P149" s="74" t="str">
        <f t="shared" si="9"/>
        <v>Ž21-naziv programa</v>
      </c>
      <c r="Q149" s="74" t="str">
        <f t="shared" si="11"/>
        <v>Ž-naziv programa</v>
      </c>
      <c r="R149" s="74" t="str">
        <f t="shared" si="10"/>
        <v>2Ž-naziv programa-DA</v>
      </c>
    </row>
    <row r="150" spans="1:18" ht="12.75">
      <c r="A150" s="25">
        <v>143</v>
      </c>
      <c r="B150" s="45" t="s">
        <v>540</v>
      </c>
      <c r="C150" s="46" t="s">
        <v>210</v>
      </c>
      <c r="D150" s="45">
        <v>1986</v>
      </c>
      <c r="E150" s="46"/>
      <c r="F150" s="46" t="s">
        <v>118</v>
      </c>
      <c r="G150" s="45"/>
      <c r="H150" s="46" t="s">
        <v>31</v>
      </c>
      <c r="I150" s="45" t="s">
        <v>357</v>
      </c>
      <c r="J150" s="46" t="s">
        <v>117</v>
      </c>
      <c r="K150" s="46">
        <v>8</v>
      </c>
      <c r="M150" s="39">
        <f t="shared" si="8"/>
        <v>23</v>
      </c>
      <c r="N150" s="39" t="str">
        <f>IF(M150="","",(IF(M150&lt;=6,1,IF(AND(M150&gt;6,M150&lt;=15),2,IF(AND(M150&gt;15,M150&lt;=20),3,IF(AND(M150&gt;20,M150&lt;=35),4,IF(AND(M150&gt;35,M150&lt;=65),5,6)))))&amp;IF(H150=podloge!$A$66,"A",IF(H150=podloge!$A$67,"B",IF(H150=podloge!$A$68,"C","")))&amp;C150))</f>
        <v>4BM</v>
      </c>
      <c r="O150" s="39" t="str">
        <f>IF(M150="","",(IF(M150&lt;=15,1,IF(AND(M150&gt;15,M150&lt;=20),2,IF(AND(M150&gt;20,M150&lt;=30),3,IF(AND(M150&gt;30,M150&lt;=55),4,5))))&amp;IF(H150=podloge!$A$66,"X",IF(H150=podloge!$A$67,"Y",IF(H150=podloge!$A$68,"Z","")))&amp;C150))</f>
        <v>3YM</v>
      </c>
      <c r="P150" s="74" t="str">
        <f t="shared" si="9"/>
        <v>M21-naziv programa</v>
      </c>
      <c r="Q150" s="74" t="str">
        <f t="shared" si="11"/>
        <v>M-naziv programa</v>
      </c>
      <c r="R150" s="74" t="str">
        <f t="shared" si="10"/>
        <v>1M-naziv programa-DA</v>
      </c>
    </row>
    <row r="151" spans="1:18" ht="12.75">
      <c r="A151" s="25">
        <v>144</v>
      </c>
      <c r="B151" s="45" t="s">
        <v>541</v>
      </c>
      <c r="C151" s="46" t="s">
        <v>210</v>
      </c>
      <c r="D151" s="45">
        <v>2002</v>
      </c>
      <c r="E151" s="46"/>
      <c r="F151" s="46" t="s">
        <v>118</v>
      </c>
      <c r="G151" s="45"/>
      <c r="H151" s="46" t="s">
        <v>31</v>
      </c>
      <c r="I151" s="45" t="s">
        <v>357</v>
      </c>
      <c r="J151" s="46" t="s">
        <v>117</v>
      </c>
      <c r="K151" s="46">
        <v>8</v>
      </c>
      <c r="M151" s="39">
        <f t="shared" si="8"/>
        <v>7</v>
      </c>
      <c r="N151" s="39" t="str">
        <f>IF(M151="","",(IF(M151&lt;=6,1,IF(AND(M151&gt;6,M151&lt;=15),2,IF(AND(M151&gt;15,M151&lt;=20),3,IF(AND(M151&gt;20,M151&lt;=35),4,IF(AND(M151&gt;35,M151&lt;=65),5,6)))))&amp;IF(H151=podloge!$A$66,"A",IF(H151=podloge!$A$67,"B",IF(H151=podloge!$A$68,"C","")))&amp;C151))</f>
        <v>2BM</v>
      </c>
      <c r="O151" s="39" t="str">
        <f>IF(M151="","",(IF(M151&lt;=15,1,IF(AND(M151&gt;15,M151&lt;=20),2,IF(AND(M151&gt;20,M151&lt;=30),3,IF(AND(M151&gt;30,M151&lt;=55),4,5))))&amp;IF(H151=podloge!$A$66,"X",IF(H151=podloge!$A$67,"Y",IF(H151=podloge!$A$68,"Z","")))&amp;C151))</f>
        <v>1YM</v>
      </c>
      <c r="P151" s="74" t="str">
        <f t="shared" si="9"/>
        <v>M7-naziv programa</v>
      </c>
      <c r="Q151" s="74" t="str">
        <f t="shared" si="11"/>
        <v>M-naziv programa</v>
      </c>
      <c r="R151" s="74" t="str">
        <f t="shared" si="10"/>
        <v>1M-naziv programa-DA</v>
      </c>
    </row>
    <row r="152" spans="1:18" ht="12.75">
      <c r="A152" s="25">
        <v>145</v>
      </c>
      <c r="B152" s="45" t="s">
        <v>542</v>
      </c>
      <c r="C152" s="46" t="s">
        <v>210</v>
      </c>
      <c r="D152" s="45">
        <v>1968</v>
      </c>
      <c r="E152" s="46"/>
      <c r="F152" s="46" t="s">
        <v>118</v>
      </c>
      <c r="G152" s="45"/>
      <c r="H152" s="46" t="s">
        <v>31</v>
      </c>
      <c r="I152" s="45" t="s">
        <v>357</v>
      </c>
      <c r="J152" s="46" t="s">
        <v>117</v>
      </c>
      <c r="K152" s="46">
        <v>8</v>
      </c>
      <c r="M152" s="39">
        <f t="shared" si="8"/>
        <v>41</v>
      </c>
      <c r="N152" s="39" t="str">
        <f>IF(M152="","",(IF(M152&lt;=6,1,IF(AND(M152&gt;6,M152&lt;=15),2,IF(AND(M152&gt;15,M152&lt;=20),3,IF(AND(M152&gt;20,M152&lt;=35),4,IF(AND(M152&gt;35,M152&lt;=65),5,6)))))&amp;IF(H152=podloge!$A$66,"A",IF(H152=podloge!$A$67,"B",IF(H152=podloge!$A$68,"C","")))&amp;C152))</f>
        <v>5BM</v>
      </c>
      <c r="O152" s="39" t="str">
        <f>IF(M152="","",(IF(M152&lt;=15,1,IF(AND(M152&gt;15,M152&lt;=20),2,IF(AND(M152&gt;20,M152&lt;=30),3,IF(AND(M152&gt;30,M152&lt;=55),4,5))))&amp;IF(H152=podloge!$A$66,"X",IF(H152=podloge!$A$67,"Y",IF(H152=podloge!$A$68,"Z","")))&amp;C152))</f>
        <v>4YM</v>
      </c>
      <c r="P152" s="74" t="str">
        <f t="shared" si="9"/>
        <v>M21-naziv programa</v>
      </c>
      <c r="Q152" s="74" t="str">
        <f t="shared" si="11"/>
        <v>M-naziv programa</v>
      </c>
      <c r="R152" s="74" t="str">
        <f t="shared" si="10"/>
        <v>2M-naziv programa-DA</v>
      </c>
    </row>
    <row r="153" spans="1:18" ht="12.75">
      <c r="A153" s="25">
        <v>146</v>
      </c>
      <c r="B153" s="45" t="s">
        <v>543</v>
      </c>
      <c r="C153" s="46" t="s">
        <v>210</v>
      </c>
      <c r="D153" s="45">
        <v>1946</v>
      </c>
      <c r="E153" s="46"/>
      <c r="F153" s="46" t="s">
        <v>118</v>
      </c>
      <c r="G153" s="45"/>
      <c r="H153" s="46" t="s">
        <v>31</v>
      </c>
      <c r="I153" s="45" t="s">
        <v>357</v>
      </c>
      <c r="J153" s="46" t="s">
        <v>117</v>
      </c>
      <c r="K153" s="46">
        <v>8</v>
      </c>
      <c r="M153" s="39">
        <f t="shared" si="8"/>
        <v>63</v>
      </c>
      <c r="N153" s="39" t="str">
        <f>IF(M153="","",(IF(M153&lt;=6,1,IF(AND(M153&gt;6,M153&lt;=15),2,IF(AND(M153&gt;15,M153&lt;=20),3,IF(AND(M153&gt;20,M153&lt;=35),4,IF(AND(M153&gt;35,M153&lt;=65),5,6)))))&amp;IF(H153=podloge!$A$66,"A",IF(H153=podloge!$A$67,"B",IF(H153=podloge!$A$68,"C","")))&amp;C153))</f>
        <v>5BM</v>
      </c>
      <c r="O153" s="39" t="str">
        <f>IF(M153="","",(IF(M153&lt;=15,1,IF(AND(M153&gt;15,M153&lt;=20),2,IF(AND(M153&gt;20,M153&lt;=30),3,IF(AND(M153&gt;30,M153&lt;=55),4,5))))&amp;IF(H153=podloge!$A$66,"X",IF(H153=podloge!$A$67,"Y",IF(H153=podloge!$A$68,"Z","")))&amp;C153))</f>
        <v>5YM</v>
      </c>
      <c r="P153" s="74" t="str">
        <f t="shared" si="9"/>
        <v>M21-naziv programa</v>
      </c>
      <c r="Q153" s="74" t="str">
        <f t="shared" si="11"/>
        <v>M-naziv programa</v>
      </c>
      <c r="R153" s="74" t="str">
        <f t="shared" si="10"/>
        <v>2M-naziv programa-DA</v>
      </c>
    </row>
    <row r="154" spans="1:18" ht="12.75">
      <c r="A154" s="25">
        <v>147</v>
      </c>
      <c r="B154" s="45" t="s">
        <v>544</v>
      </c>
      <c r="C154" s="46" t="s">
        <v>211</v>
      </c>
      <c r="D154" s="45">
        <v>1997</v>
      </c>
      <c r="E154" s="46"/>
      <c r="F154" s="46" t="s">
        <v>118</v>
      </c>
      <c r="G154" s="45"/>
      <c r="H154" s="46" t="s">
        <v>31</v>
      </c>
      <c r="I154" s="45" t="s">
        <v>357</v>
      </c>
      <c r="J154" s="46" t="s">
        <v>117</v>
      </c>
      <c r="K154" s="46">
        <v>8</v>
      </c>
      <c r="M154" s="39">
        <f t="shared" si="8"/>
        <v>12</v>
      </c>
      <c r="N154" s="39" t="str">
        <f>IF(M154="","",(IF(M154&lt;=6,1,IF(AND(M154&gt;6,M154&lt;=15),2,IF(AND(M154&gt;15,M154&lt;=20),3,IF(AND(M154&gt;20,M154&lt;=35),4,IF(AND(M154&gt;35,M154&lt;=65),5,6)))))&amp;IF(H154=podloge!$A$66,"A",IF(H154=podloge!$A$67,"B",IF(H154=podloge!$A$68,"C","")))&amp;C154))</f>
        <v>2BŽ</v>
      </c>
      <c r="O154" s="39" t="str">
        <f>IF(M154="","",(IF(M154&lt;=15,1,IF(AND(M154&gt;15,M154&lt;=20),2,IF(AND(M154&gt;20,M154&lt;=30),3,IF(AND(M154&gt;30,M154&lt;=55),4,5))))&amp;IF(H154=podloge!$A$66,"X",IF(H154=podloge!$A$67,"Y",IF(H154=podloge!$A$68,"Z","")))&amp;C154))</f>
        <v>1YŽ</v>
      </c>
      <c r="P154" s="74" t="str">
        <f t="shared" si="9"/>
        <v>Ž12-naziv programa</v>
      </c>
      <c r="Q154" s="74" t="str">
        <f t="shared" si="11"/>
        <v>Ž-naziv programa</v>
      </c>
      <c r="R154" s="74" t="str">
        <f t="shared" si="10"/>
        <v>1Ž-naziv programa-DA</v>
      </c>
    </row>
    <row r="155" spans="1:18" ht="12.75">
      <c r="A155" s="25">
        <v>148</v>
      </c>
      <c r="B155" s="45" t="s">
        <v>545</v>
      </c>
      <c r="C155" s="46" t="s">
        <v>210</v>
      </c>
      <c r="D155" s="45">
        <v>1998</v>
      </c>
      <c r="E155" s="46"/>
      <c r="F155" s="46" t="s">
        <v>118</v>
      </c>
      <c r="G155" s="45"/>
      <c r="H155" s="46" t="s">
        <v>31</v>
      </c>
      <c r="I155" s="45" t="s">
        <v>357</v>
      </c>
      <c r="J155" s="46" t="s">
        <v>117</v>
      </c>
      <c r="K155" s="46">
        <v>8</v>
      </c>
      <c r="M155" s="39">
        <f t="shared" si="8"/>
        <v>11</v>
      </c>
      <c r="N155" s="39" t="str">
        <f>IF(M155="","",(IF(M155&lt;=6,1,IF(AND(M155&gt;6,M155&lt;=15),2,IF(AND(M155&gt;15,M155&lt;=20),3,IF(AND(M155&gt;20,M155&lt;=35),4,IF(AND(M155&gt;35,M155&lt;=65),5,6)))))&amp;IF(H155=podloge!$A$66,"A",IF(H155=podloge!$A$67,"B",IF(H155=podloge!$A$68,"C","")))&amp;C155))</f>
        <v>2BM</v>
      </c>
      <c r="O155" s="39" t="str">
        <f>IF(M155="","",(IF(M155&lt;=15,1,IF(AND(M155&gt;15,M155&lt;=20),2,IF(AND(M155&gt;20,M155&lt;=30),3,IF(AND(M155&gt;30,M155&lt;=55),4,5))))&amp;IF(H155=podloge!$A$66,"X",IF(H155=podloge!$A$67,"Y",IF(H155=podloge!$A$68,"Z","")))&amp;C155))</f>
        <v>1YM</v>
      </c>
      <c r="P155" s="74" t="str">
        <f t="shared" si="9"/>
        <v>M11-naziv programa</v>
      </c>
      <c r="Q155" s="74" t="str">
        <f t="shared" si="11"/>
        <v>M-naziv programa</v>
      </c>
      <c r="R155" s="74" t="str">
        <f t="shared" si="10"/>
        <v>1M-naziv programa-DA</v>
      </c>
    </row>
    <row r="156" spans="1:18" ht="12.75">
      <c r="A156" s="25">
        <v>149</v>
      </c>
      <c r="B156" s="45" t="s">
        <v>546</v>
      </c>
      <c r="C156" s="46" t="s">
        <v>211</v>
      </c>
      <c r="D156" s="45">
        <v>1993</v>
      </c>
      <c r="E156" s="46"/>
      <c r="F156" s="46" t="s">
        <v>118</v>
      </c>
      <c r="G156" s="45"/>
      <c r="H156" s="46" t="s">
        <v>31</v>
      </c>
      <c r="I156" s="45" t="s">
        <v>357</v>
      </c>
      <c r="J156" s="46" t="s">
        <v>117</v>
      </c>
      <c r="K156" s="46">
        <v>12</v>
      </c>
      <c r="M156" s="39">
        <f t="shared" si="8"/>
        <v>16</v>
      </c>
      <c r="N156" s="39" t="str">
        <f>IF(M156="","",(IF(M156&lt;=6,1,IF(AND(M156&gt;6,M156&lt;=15),2,IF(AND(M156&gt;15,M156&lt;=20),3,IF(AND(M156&gt;20,M156&lt;=35),4,IF(AND(M156&gt;35,M156&lt;=65),5,6)))))&amp;IF(H156=podloge!$A$66,"A",IF(H156=podloge!$A$67,"B",IF(H156=podloge!$A$68,"C","")))&amp;C156))</f>
        <v>3BŽ</v>
      </c>
      <c r="O156" s="39" t="str">
        <f>IF(M156="","",(IF(M156&lt;=15,1,IF(AND(M156&gt;15,M156&lt;=20),2,IF(AND(M156&gt;20,M156&lt;=30),3,IF(AND(M156&gt;30,M156&lt;=55),4,5))))&amp;IF(H156=podloge!$A$66,"X",IF(H156=podloge!$A$67,"Y",IF(H156=podloge!$A$68,"Z","")))&amp;C156))</f>
        <v>2YŽ</v>
      </c>
      <c r="P156" s="74" t="str">
        <f t="shared" si="9"/>
        <v>Ž16-naziv programa</v>
      </c>
      <c r="Q156" s="74" t="str">
        <f t="shared" si="11"/>
        <v>Ž-naziv programa</v>
      </c>
      <c r="R156" s="74" t="str">
        <f t="shared" si="10"/>
        <v>1Ž-naziv programa-DA</v>
      </c>
    </row>
    <row r="157" spans="1:18" ht="12.75">
      <c r="A157" s="25">
        <v>150</v>
      </c>
      <c r="B157" s="45" t="s">
        <v>547</v>
      </c>
      <c r="C157" s="46" t="s">
        <v>211</v>
      </c>
      <c r="D157" s="45">
        <v>1978</v>
      </c>
      <c r="E157" s="46"/>
      <c r="F157" s="46" t="s">
        <v>118</v>
      </c>
      <c r="G157" s="45"/>
      <c r="H157" s="46" t="s">
        <v>31</v>
      </c>
      <c r="I157" s="45" t="s">
        <v>357</v>
      </c>
      <c r="J157" s="46" t="s">
        <v>117</v>
      </c>
      <c r="K157" s="46">
        <v>12</v>
      </c>
      <c r="M157" s="39">
        <f t="shared" si="8"/>
        <v>31</v>
      </c>
      <c r="N157" s="39" t="str">
        <f>IF(M157="","",(IF(M157&lt;=6,1,IF(AND(M157&gt;6,M157&lt;=15),2,IF(AND(M157&gt;15,M157&lt;=20),3,IF(AND(M157&gt;20,M157&lt;=35),4,IF(AND(M157&gt;35,M157&lt;=65),5,6)))))&amp;IF(H157=podloge!$A$66,"A",IF(H157=podloge!$A$67,"B",IF(H157=podloge!$A$68,"C","")))&amp;C157))</f>
        <v>4BŽ</v>
      </c>
      <c r="O157" s="39" t="str">
        <f>IF(M157="","",(IF(M157&lt;=15,1,IF(AND(M157&gt;15,M157&lt;=20),2,IF(AND(M157&gt;20,M157&lt;=30),3,IF(AND(M157&gt;30,M157&lt;=55),4,5))))&amp;IF(H157=podloge!$A$66,"X",IF(H157=podloge!$A$67,"Y",IF(H157=podloge!$A$68,"Z","")))&amp;C157))</f>
        <v>4YŽ</v>
      </c>
      <c r="P157" s="74" t="str">
        <f t="shared" si="9"/>
        <v>Ž21-naziv programa</v>
      </c>
      <c r="Q157" s="74" t="str">
        <f t="shared" si="11"/>
        <v>Ž-naziv programa</v>
      </c>
      <c r="R157" s="74" t="str">
        <f t="shared" si="10"/>
        <v>1Ž-naziv programa-DA</v>
      </c>
    </row>
    <row r="158" spans="1:18" ht="12.75">
      <c r="A158" s="25">
        <v>151</v>
      </c>
      <c r="B158" s="45" t="s">
        <v>548</v>
      </c>
      <c r="C158" s="46" t="s">
        <v>211</v>
      </c>
      <c r="D158" s="45">
        <v>1998</v>
      </c>
      <c r="E158" s="46"/>
      <c r="F158" s="46" t="s">
        <v>118</v>
      </c>
      <c r="G158" s="45"/>
      <c r="H158" s="46" t="s">
        <v>31</v>
      </c>
      <c r="I158" s="45" t="s">
        <v>357</v>
      </c>
      <c r="J158" s="46" t="s">
        <v>117</v>
      </c>
      <c r="K158" s="46">
        <v>12</v>
      </c>
      <c r="M158" s="39">
        <f t="shared" si="8"/>
        <v>11</v>
      </c>
      <c r="N158" s="39" t="str">
        <f>IF(M158="","",(IF(M158&lt;=6,1,IF(AND(M158&gt;6,M158&lt;=15),2,IF(AND(M158&gt;15,M158&lt;=20),3,IF(AND(M158&gt;20,M158&lt;=35),4,IF(AND(M158&gt;35,M158&lt;=65),5,6)))))&amp;IF(H158=podloge!$A$66,"A",IF(H158=podloge!$A$67,"B",IF(H158=podloge!$A$68,"C","")))&amp;C158))</f>
        <v>2BŽ</v>
      </c>
      <c r="O158" s="39" t="str">
        <f>IF(M158="","",(IF(M158&lt;=15,1,IF(AND(M158&gt;15,M158&lt;=20),2,IF(AND(M158&gt;20,M158&lt;=30),3,IF(AND(M158&gt;30,M158&lt;=55),4,5))))&amp;IF(H158=podloge!$A$66,"X",IF(H158=podloge!$A$67,"Y",IF(H158=podloge!$A$68,"Z","")))&amp;C158))</f>
        <v>1YŽ</v>
      </c>
      <c r="P158" s="74" t="str">
        <f t="shared" si="9"/>
        <v>Ž11-naziv programa</v>
      </c>
      <c r="Q158" s="74" t="str">
        <f t="shared" si="11"/>
        <v>Ž-naziv programa</v>
      </c>
      <c r="R158" s="74" t="str">
        <f t="shared" si="10"/>
        <v>1Ž-naziv programa-DA</v>
      </c>
    </row>
    <row r="159" spans="1:18" ht="12.75">
      <c r="A159" s="25">
        <v>152</v>
      </c>
      <c r="B159" s="45" t="s">
        <v>549</v>
      </c>
      <c r="C159" s="46" t="s">
        <v>210</v>
      </c>
      <c r="D159" s="45">
        <v>1965</v>
      </c>
      <c r="E159" s="46"/>
      <c r="F159" s="46" t="s">
        <v>118</v>
      </c>
      <c r="G159" s="45"/>
      <c r="H159" s="46" t="s">
        <v>31</v>
      </c>
      <c r="I159" s="45" t="s">
        <v>357</v>
      </c>
      <c r="J159" s="46" t="s">
        <v>117</v>
      </c>
      <c r="K159" s="46">
        <v>15</v>
      </c>
      <c r="M159" s="39">
        <f t="shared" si="8"/>
        <v>44</v>
      </c>
      <c r="N159" s="39" t="str">
        <f>IF(M159="","",(IF(M159&lt;=6,1,IF(AND(M159&gt;6,M159&lt;=15),2,IF(AND(M159&gt;15,M159&lt;=20),3,IF(AND(M159&gt;20,M159&lt;=35),4,IF(AND(M159&gt;35,M159&lt;=65),5,6)))))&amp;IF(H159=podloge!$A$66,"A",IF(H159=podloge!$A$67,"B",IF(H159=podloge!$A$68,"C","")))&amp;C159))</f>
        <v>5BM</v>
      </c>
      <c r="O159" s="39" t="str">
        <f>IF(M159="","",(IF(M159&lt;=15,1,IF(AND(M159&gt;15,M159&lt;=20),2,IF(AND(M159&gt;20,M159&lt;=30),3,IF(AND(M159&gt;30,M159&lt;=55),4,5))))&amp;IF(H159=podloge!$A$66,"X",IF(H159=podloge!$A$67,"Y",IF(H159=podloge!$A$68,"Z","")))&amp;C159))</f>
        <v>4YM</v>
      </c>
      <c r="P159" s="74" t="str">
        <f t="shared" si="9"/>
        <v>M21-naziv programa</v>
      </c>
      <c r="Q159" s="74" t="str">
        <f t="shared" si="11"/>
        <v>M-naziv programa</v>
      </c>
      <c r="R159" s="74" t="str">
        <f t="shared" si="10"/>
        <v>2M-naziv programa-DA</v>
      </c>
    </row>
    <row r="160" spans="1:18" ht="12.75">
      <c r="A160" s="25">
        <v>153</v>
      </c>
      <c r="B160" s="45" t="s">
        <v>550</v>
      </c>
      <c r="C160" s="46" t="s">
        <v>211</v>
      </c>
      <c r="D160" s="45">
        <v>1939</v>
      </c>
      <c r="E160" s="46"/>
      <c r="F160" s="46" t="s">
        <v>118</v>
      </c>
      <c r="G160" s="45"/>
      <c r="H160" s="46" t="s">
        <v>31</v>
      </c>
      <c r="I160" s="45" t="s">
        <v>357</v>
      </c>
      <c r="J160" s="46" t="s">
        <v>117</v>
      </c>
      <c r="K160" s="46">
        <v>15</v>
      </c>
      <c r="M160" s="39">
        <f t="shared" si="8"/>
        <v>70</v>
      </c>
      <c r="N160" s="39" t="str">
        <f>IF(M160="","",(IF(M160&lt;=6,1,IF(AND(M160&gt;6,M160&lt;=15),2,IF(AND(M160&gt;15,M160&lt;=20),3,IF(AND(M160&gt;20,M160&lt;=35),4,IF(AND(M160&gt;35,M160&lt;=65),5,6)))))&amp;IF(H160=podloge!$A$66,"A",IF(H160=podloge!$A$67,"B",IF(H160=podloge!$A$68,"C","")))&amp;C160))</f>
        <v>6BŽ</v>
      </c>
      <c r="O160" s="39" t="str">
        <f>IF(M160="","",(IF(M160&lt;=15,1,IF(AND(M160&gt;15,M160&lt;=20),2,IF(AND(M160&gt;20,M160&lt;=30),3,IF(AND(M160&gt;30,M160&lt;=55),4,5))))&amp;IF(H160=podloge!$A$66,"X",IF(H160=podloge!$A$67,"Y",IF(H160=podloge!$A$68,"Z","")))&amp;C160))</f>
        <v>5YŽ</v>
      </c>
      <c r="P160" s="74" t="str">
        <f t="shared" si="9"/>
        <v>Ž21-naziv programa</v>
      </c>
      <c r="Q160" s="74" t="str">
        <f t="shared" si="11"/>
        <v>Ž-naziv programa</v>
      </c>
      <c r="R160" s="74" t="str">
        <f t="shared" si="10"/>
        <v>3Ž-naziv programa-DA</v>
      </c>
    </row>
    <row r="161" spans="1:18" ht="12.75">
      <c r="A161" s="25">
        <v>154</v>
      </c>
      <c r="B161" s="45" t="s">
        <v>551</v>
      </c>
      <c r="C161" s="46" t="s">
        <v>210</v>
      </c>
      <c r="D161" s="45">
        <v>1948</v>
      </c>
      <c r="E161" s="46"/>
      <c r="F161" s="46" t="s">
        <v>118</v>
      </c>
      <c r="G161" s="45"/>
      <c r="H161" s="46" t="s">
        <v>31</v>
      </c>
      <c r="I161" s="45" t="s">
        <v>357</v>
      </c>
      <c r="J161" s="46" t="s">
        <v>117</v>
      </c>
      <c r="K161" s="46">
        <v>15</v>
      </c>
      <c r="M161" s="39">
        <f t="shared" si="8"/>
        <v>61</v>
      </c>
      <c r="N161" s="39" t="str">
        <f>IF(M161="","",(IF(M161&lt;=6,1,IF(AND(M161&gt;6,M161&lt;=15),2,IF(AND(M161&gt;15,M161&lt;=20),3,IF(AND(M161&gt;20,M161&lt;=35),4,IF(AND(M161&gt;35,M161&lt;=65),5,6)))))&amp;IF(H161=podloge!$A$66,"A",IF(H161=podloge!$A$67,"B",IF(H161=podloge!$A$68,"C","")))&amp;C161))</f>
        <v>5BM</v>
      </c>
      <c r="O161" s="39" t="str">
        <f>IF(M161="","",(IF(M161&lt;=15,1,IF(AND(M161&gt;15,M161&lt;=20),2,IF(AND(M161&gt;20,M161&lt;=30),3,IF(AND(M161&gt;30,M161&lt;=55),4,5))))&amp;IF(H161=podloge!$A$66,"X",IF(H161=podloge!$A$67,"Y",IF(H161=podloge!$A$68,"Z","")))&amp;C161))</f>
        <v>5YM</v>
      </c>
      <c r="P161" s="74" t="str">
        <f t="shared" si="9"/>
        <v>M21-naziv programa</v>
      </c>
      <c r="Q161" s="74" t="str">
        <f t="shared" si="11"/>
        <v>M-naziv programa</v>
      </c>
      <c r="R161" s="74" t="str">
        <f t="shared" si="10"/>
        <v>2M-naziv programa-DA</v>
      </c>
    </row>
    <row r="162" spans="1:18" ht="12.75">
      <c r="A162" s="25">
        <v>155</v>
      </c>
      <c r="B162" s="45" t="s">
        <v>552</v>
      </c>
      <c r="C162" s="46" t="s">
        <v>210</v>
      </c>
      <c r="D162" s="45">
        <v>1948</v>
      </c>
      <c r="E162" s="46"/>
      <c r="F162" s="46" t="s">
        <v>118</v>
      </c>
      <c r="G162" s="45"/>
      <c r="H162" s="46" t="s">
        <v>31</v>
      </c>
      <c r="I162" s="45" t="s">
        <v>357</v>
      </c>
      <c r="J162" s="46" t="s">
        <v>117</v>
      </c>
      <c r="K162" s="46">
        <v>15</v>
      </c>
      <c r="M162" s="39">
        <f t="shared" si="8"/>
        <v>61</v>
      </c>
      <c r="N162" s="39" t="str">
        <f>IF(M162="","",(IF(M162&lt;=6,1,IF(AND(M162&gt;6,M162&lt;=15),2,IF(AND(M162&gt;15,M162&lt;=20),3,IF(AND(M162&gt;20,M162&lt;=35),4,IF(AND(M162&gt;35,M162&lt;=65),5,6)))))&amp;IF(H162=podloge!$A$66,"A",IF(H162=podloge!$A$67,"B",IF(H162=podloge!$A$68,"C","")))&amp;C162))</f>
        <v>5BM</v>
      </c>
      <c r="O162" s="39" t="str">
        <f>IF(M162="","",(IF(M162&lt;=15,1,IF(AND(M162&gt;15,M162&lt;=20),2,IF(AND(M162&gt;20,M162&lt;=30),3,IF(AND(M162&gt;30,M162&lt;=55),4,5))))&amp;IF(H162=podloge!$A$66,"X",IF(H162=podloge!$A$67,"Y",IF(H162=podloge!$A$68,"Z","")))&amp;C162))</f>
        <v>5YM</v>
      </c>
      <c r="P162" s="74" t="str">
        <f t="shared" si="9"/>
        <v>M21-naziv programa</v>
      </c>
      <c r="Q162" s="74" t="str">
        <f t="shared" si="11"/>
        <v>M-naziv programa</v>
      </c>
      <c r="R162" s="74" t="str">
        <f t="shared" si="10"/>
        <v>2M-naziv programa-DA</v>
      </c>
    </row>
    <row r="163" spans="1:18" ht="12.75">
      <c r="A163" s="25">
        <v>156</v>
      </c>
      <c r="B163" s="45" t="s">
        <v>553</v>
      </c>
      <c r="C163" s="46" t="s">
        <v>210</v>
      </c>
      <c r="D163" s="45">
        <v>2001</v>
      </c>
      <c r="E163" s="46"/>
      <c r="F163" s="46" t="s">
        <v>118</v>
      </c>
      <c r="G163" s="45"/>
      <c r="H163" s="46" t="s">
        <v>31</v>
      </c>
      <c r="I163" s="45" t="s">
        <v>357</v>
      </c>
      <c r="J163" s="46" t="s">
        <v>117</v>
      </c>
      <c r="K163" s="46">
        <v>15</v>
      </c>
      <c r="M163" s="39">
        <f t="shared" si="8"/>
        <v>8</v>
      </c>
      <c r="N163" s="39" t="str">
        <f>IF(M163="","",(IF(M163&lt;=6,1,IF(AND(M163&gt;6,M163&lt;=15),2,IF(AND(M163&gt;15,M163&lt;=20),3,IF(AND(M163&gt;20,M163&lt;=35),4,IF(AND(M163&gt;35,M163&lt;=65),5,6)))))&amp;IF(H163=podloge!$A$66,"A",IF(H163=podloge!$A$67,"B",IF(H163=podloge!$A$68,"C","")))&amp;C163))</f>
        <v>2BM</v>
      </c>
      <c r="O163" s="39" t="str">
        <f>IF(M163="","",(IF(M163&lt;=15,1,IF(AND(M163&gt;15,M163&lt;=20),2,IF(AND(M163&gt;20,M163&lt;=30),3,IF(AND(M163&gt;30,M163&lt;=55),4,5))))&amp;IF(H163=podloge!$A$66,"X",IF(H163=podloge!$A$67,"Y",IF(H163=podloge!$A$68,"Z","")))&amp;C163))</f>
        <v>1YM</v>
      </c>
      <c r="P163" s="74" t="str">
        <f t="shared" si="9"/>
        <v>M8-naziv programa</v>
      </c>
      <c r="Q163" s="74" t="str">
        <f t="shared" si="11"/>
        <v>M-naziv programa</v>
      </c>
      <c r="R163" s="74" t="str">
        <f t="shared" si="10"/>
        <v>1M-naziv programa-DA</v>
      </c>
    </row>
    <row r="164" spans="1:18" ht="12.75">
      <c r="A164" s="25">
        <v>157</v>
      </c>
      <c r="B164" s="45" t="s">
        <v>554</v>
      </c>
      <c r="C164" s="46" t="s">
        <v>211</v>
      </c>
      <c r="D164" s="45">
        <v>1970</v>
      </c>
      <c r="E164" s="46"/>
      <c r="F164" s="46" t="s">
        <v>118</v>
      </c>
      <c r="G164" s="45"/>
      <c r="H164" s="46" t="s">
        <v>31</v>
      </c>
      <c r="I164" s="45" t="s">
        <v>357</v>
      </c>
      <c r="J164" s="46" t="s">
        <v>117</v>
      </c>
      <c r="K164" s="46">
        <v>15</v>
      </c>
      <c r="M164" s="39">
        <f t="shared" si="8"/>
        <v>39</v>
      </c>
      <c r="N164" s="39" t="str">
        <f>IF(M164="","",(IF(M164&lt;=6,1,IF(AND(M164&gt;6,M164&lt;=15),2,IF(AND(M164&gt;15,M164&lt;=20),3,IF(AND(M164&gt;20,M164&lt;=35),4,IF(AND(M164&gt;35,M164&lt;=65),5,6)))))&amp;IF(H164=podloge!$A$66,"A",IF(H164=podloge!$A$67,"B",IF(H164=podloge!$A$68,"C","")))&amp;C164))</f>
        <v>5BŽ</v>
      </c>
      <c r="O164" s="39" t="str">
        <f>IF(M164="","",(IF(M164&lt;=15,1,IF(AND(M164&gt;15,M164&lt;=20),2,IF(AND(M164&gt;20,M164&lt;=30),3,IF(AND(M164&gt;30,M164&lt;=55),4,5))))&amp;IF(H164=podloge!$A$66,"X",IF(H164=podloge!$A$67,"Y",IF(H164=podloge!$A$68,"Z","")))&amp;C164))</f>
        <v>4YŽ</v>
      </c>
      <c r="P164" s="74" t="str">
        <f t="shared" si="9"/>
        <v>Ž21-naziv programa</v>
      </c>
      <c r="Q164" s="74" t="str">
        <f t="shared" si="11"/>
        <v>Ž-naziv programa</v>
      </c>
      <c r="R164" s="74" t="str">
        <f t="shared" si="10"/>
        <v>2Ž-naziv programa-DA</v>
      </c>
    </row>
    <row r="165" spans="1:18" ht="12.75">
      <c r="A165" s="25">
        <v>158</v>
      </c>
      <c r="B165" s="45" t="s">
        <v>555</v>
      </c>
      <c r="C165" s="46" t="s">
        <v>210</v>
      </c>
      <c r="D165" s="45">
        <v>1997</v>
      </c>
      <c r="E165" s="46"/>
      <c r="F165" s="46" t="s">
        <v>118</v>
      </c>
      <c r="G165" s="45"/>
      <c r="H165" s="46" t="s">
        <v>31</v>
      </c>
      <c r="I165" s="45" t="s">
        <v>357</v>
      </c>
      <c r="J165" s="46" t="s">
        <v>117</v>
      </c>
      <c r="K165" s="46">
        <v>15</v>
      </c>
      <c r="M165" s="39">
        <f t="shared" si="8"/>
        <v>12</v>
      </c>
      <c r="N165" s="39" t="str">
        <f>IF(M165="","",(IF(M165&lt;=6,1,IF(AND(M165&gt;6,M165&lt;=15),2,IF(AND(M165&gt;15,M165&lt;=20),3,IF(AND(M165&gt;20,M165&lt;=35),4,IF(AND(M165&gt;35,M165&lt;=65),5,6)))))&amp;IF(H165=podloge!$A$66,"A",IF(H165=podloge!$A$67,"B",IF(H165=podloge!$A$68,"C","")))&amp;C165))</f>
        <v>2BM</v>
      </c>
      <c r="O165" s="39" t="str">
        <f>IF(M165="","",(IF(M165&lt;=15,1,IF(AND(M165&gt;15,M165&lt;=20),2,IF(AND(M165&gt;20,M165&lt;=30),3,IF(AND(M165&gt;30,M165&lt;=55),4,5))))&amp;IF(H165=podloge!$A$66,"X",IF(H165=podloge!$A$67,"Y",IF(H165=podloge!$A$68,"Z","")))&amp;C165))</f>
        <v>1YM</v>
      </c>
      <c r="P165" s="74" t="str">
        <f t="shared" si="9"/>
        <v>M12-naziv programa</v>
      </c>
      <c r="Q165" s="74" t="str">
        <f t="shared" si="11"/>
        <v>M-naziv programa</v>
      </c>
      <c r="R165" s="74" t="str">
        <f t="shared" si="10"/>
        <v>1M-naziv programa-DA</v>
      </c>
    </row>
    <row r="166" spans="1:18" ht="12.75">
      <c r="A166" s="25">
        <v>159</v>
      </c>
      <c r="B166" s="45" t="s">
        <v>556</v>
      </c>
      <c r="C166" s="46" t="s">
        <v>211</v>
      </c>
      <c r="D166" s="45">
        <v>1968</v>
      </c>
      <c r="E166" s="46"/>
      <c r="F166" s="46" t="s">
        <v>118</v>
      </c>
      <c r="G166" s="45"/>
      <c r="H166" s="46" t="s">
        <v>31</v>
      </c>
      <c r="I166" s="45" t="s">
        <v>357</v>
      </c>
      <c r="J166" s="46" t="s">
        <v>117</v>
      </c>
      <c r="K166" s="46">
        <v>12</v>
      </c>
      <c r="M166" s="39">
        <f t="shared" si="8"/>
        <v>41</v>
      </c>
      <c r="N166" s="39" t="str">
        <f>IF(M166="","",(IF(M166&lt;=6,1,IF(AND(M166&gt;6,M166&lt;=15),2,IF(AND(M166&gt;15,M166&lt;=20),3,IF(AND(M166&gt;20,M166&lt;=35),4,IF(AND(M166&gt;35,M166&lt;=65),5,6)))))&amp;IF(H166=podloge!$A$66,"A",IF(H166=podloge!$A$67,"B",IF(H166=podloge!$A$68,"C","")))&amp;C166))</f>
        <v>5BŽ</v>
      </c>
      <c r="O166" s="39" t="str">
        <f>IF(M166="","",(IF(M166&lt;=15,1,IF(AND(M166&gt;15,M166&lt;=20),2,IF(AND(M166&gt;20,M166&lt;=30),3,IF(AND(M166&gt;30,M166&lt;=55),4,5))))&amp;IF(H166=podloge!$A$66,"X",IF(H166=podloge!$A$67,"Y",IF(H166=podloge!$A$68,"Z","")))&amp;C166))</f>
        <v>4YŽ</v>
      </c>
      <c r="P166" s="74" t="str">
        <f t="shared" si="9"/>
        <v>Ž21-naziv programa</v>
      </c>
      <c r="Q166" s="74" t="str">
        <f t="shared" si="11"/>
        <v>Ž-naziv programa</v>
      </c>
      <c r="R166" s="74" t="str">
        <f t="shared" si="10"/>
        <v>2Ž-naziv programa-DA</v>
      </c>
    </row>
    <row r="167" spans="1:18" ht="12.75">
      <c r="A167" s="25">
        <v>160</v>
      </c>
      <c r="B167" s="45" t="s">
        <v>557</v>
      </c>
      <c r="C167" s="46" t="s">
        <v>210</v>
      </c>
      <c r="D167" s="45">
        <v>1988</v>
      </c>
      <c r="E167" s="46"/>
      <c r="F167" s="46" t="s">
        <v>118</v>
      </c>
      <c r="G167" s="45"/>
      <c r="H167" s="46" t="s">
        <v>31</v>
      </c>
      <c r="I167" s="45" t="s">
        <v>357</v>
      </c>
      <c r="J167" s="46" t="s">
        <v>118</v>
      </c>
      <c r="K167" s="46">
        <v>12</v>
      </c>
      <c r="M167" s="39">
        <f t="shared" si="8"/>
        <v>21</v>
      </c>
      <c r="N167" s="39" t="str">
        <f>IF(M167="","",(IF(M167&lt;=6,1,IF(AND(M167&gt;6,M167&lt;=15),2,IF(AND(M167&gt;15,M167&lt;=20),3,IF(AND(M167&gt;20,M167&lt;=35),4,IF(AND(M167&gt;35,M167&lt;=65),5,6)))))&amp;IF(H167=podloge!$A$66,"A",IF(H167=podloge!$A$67,"B",IF(H167=podloge!$A$68,"C","")))&amp;C167))</f>
        <v>4BM</v>
      </c>
      <c r="O167" s="39" t="str">
        <f>IF(M167="","",(IF(M167&lt;=15,1,IF(AND(M167&gt;15,M167&lt;=20),2,IF(AND(M167&gt;20,M167&lt;=30),3,IF(AND(M167&gt;30,M167&lt;=55),4,5))))&amp;IF(H167=podloge!$A$66,"X",IF(H167=podloge!$A$67,"Y",IF(H167=podloge!$A$68,"Z","")))&amp;C167))</f>
        <v>3YM</v>
      </c>
      <c r="P167" s="74" t="str">
        <f t="shared" si="9"/>
        <v>M21-naziv programa</v>
      </c>
      <c r="Q167" s="74" t="str">
        <f t="shared" si="11"/>
        <v>M-naziv programa</v>
      </c>
      <c r="R167" s="74" t="str">
        <f t="shared" si="10"/>
        <v>1M-naziv programa-NE</v>
      </c>
    </row>
    <row r="168" spans="1:18" ht="12.75">
      <c r="A168" s="25">
        <v>161</v>
      </c>
      <c r="B168" s="45" t="s">
        <v>558</v>
      </c>
      <c r="C168" s="46" t="s">
        <v>210</v>
      </c>
      <c r="D168" s="45">
        <v>1982</v>
      </c>
      <c r="E168" s="46"/>
      <c r="F168" s="46" t="s">
        <v>118</v>
      </c>
      <c r="G168" s="45"/>
      <c r="H168" s="46" t="s">
        <v>31</v>
      </c>
      <c r="I168" s="45" t="s">
        <v>357</v>
      </c>
      <c r="J168" s="46" t="s">
        <v>118</v>
      </c>
      <c r="K168" s="46">
        <v>12</v>
      </c>
      <c r="M168" s="39">
        <f t="shared" si="8"/>
        <v>27</v>
      </c>
      <c r="N168" s="39" t="str">
        <f>IF(M168="","",(IF(M168&lt;=6,1,IF(AND(M168&gt;6,M168&lt;=15),2,IF(AND(M168&gt;15,M168&lt;=20),3,IF(AND(M168&gt;20,M168&lt;=35),4,IF(AND(M168&gt;35,M168&lt;=65),5,6)))))&amp;IF(H168=podloge!$A$66,"A",IF(H168=podloge!$A$67,"B",IF(H168=podloge!$A$68,"C","")))&amp;C168))</f>
        <v>4BM</v>
      </c>
      <c r="O168" s="39" t="str">
        <f>IF(M168="","",(IF(M168&lt;=15,1,IF(AND(M168&gt;15,M168&lt;=20),2,IF(AND(M168&gt;20,M168&lt;=30),3,IF(AND(M168&gt;30,M168&lt;=55),4,5))))&amp;IF(H168=podloge!$A$66,"X",IF(H168=podloge!$A$67,"Y",IF(H168=podloge!$A$68,"Z","")))&amp;C168))</f>
        <v>3YM</v>
      </c>
      <c r="P168" s="74" t="str">
        <f t="shared" si="9"/>
        <v>M21-naziv programa</v>
      </c>
      <c r="Q168" s="74" t="str">
        <f t="shared" si="11"/>
        <v>M-naziv programa</v>
      </c>
      <c r="R168" s="74" t="str">
        <f t="shared" si="10"/>
        <v>1M-naziv programa-NE</v>
      </c>
    </row>
    <row r="169" spans="1:18" ht="12.75">
      <c r="A169" s="25">
        <v>162</v>
      </c>
      <c r="B169" s="45" t="s">
        <v>559</v>
      </c>
      <c r="C169" s="46" t="s">
        <v>210</v>
      </c>
      <c r="D169" s="45">
        <v>1996</v>
      </c>
      <c r="E169" s="46"/>
      <c r="F169" s="46" t="s">
        <v>118</v>
      </c>
      <c r="G169" s="45"/>
      <c r="H169" s="46" t="s">
        <v>31</v>
      </c>
      <c r="I169" s="45" t="s">
        <v>357</v>
      </c>
      <c r="J169" s="46" t="s">
        <v>118</v>
      </c>
      <c r="K169" s="46">
        <v>12</v>
      </c>
      <c r="M169" s="39">
        <f t="shared" si="8"/>
        <v>13</v>
      </c>
      <c r="N169" s="39" t="str">
        <f>IF(M169="","",(IF(M169&lt;=6,1,IF(AND(M169&gt;6,M169&lt;=15),2,IF(AND(M169&gt;15,M169&lt;=20),3,IF(AND(M169&gt;20,M169&lt;=35),4,IF(AND(M169&gt;35,M169&lt;=65),5,6)))))&amp;IF(H169=podloge!$A$66,"A",IF(H169=podloge!$A$67,"B",IF(H169=podloge!$A$68,"C","")))&amp;C169))</f>
        <v>2BM</v>
      </c>
      <c r="O169" s="39" t="str">
        <f>IF(M169="","",(IF(M169&lt;=15,1,IF(AND(M169&gt;15,M169&lt;=20),2,IF(AND(M169&gt;20,M169&lt;=30),3,IF(AND(M169&gt;30,M169&lt;=55),4,5))))&amp;IF(H169=podloge!$A$66,"X",IF(H169=podloge!$A$67,"Y",IF(H169=podloge!$A$68,"Z","")))&amp;C169))</f>
        <v>1YM</v>
      </c>
      <c r="P169" s="74" t="str">
        <f t="shared" si="9"/>
        <v>M13-naziv programa</v>
      </c>
      <c r="Q169" s="74" t="str">
        <f t="shared" si="11"/>
        <v>M-naziv programa</v>
      </c>
      <c r="R169" s="74" t="str">
        <f t="shared" si="10"/>
        <v>1M-naziv programa-NE</v>
      </c>
    </row>
    <row r="170" spans="1:18" ht="12.75">
      <c r="A170" s="25">
        <v>163</v>
      </c>
      <c r="B170" s="45" t="s">
        <v>560</v>
      </c>
      <c r="C170" s="46" t="s">
        <v>210</v>
      </c>
      <c r="D170" s="45">
        <v>1979</v>
      </c>
      <c r="E170" s="46"/>
      <c r="F170" s="46" t="s">
        <v>118</v>
      </c>
      <c r="G170" s="45"/>
      <c r="H170" s="46" t="s">
        <v>31</v>
      </c>
      <c r="I170" s="45" t="s">
        <v>357</v>
      </c>
      <c r="J170" s="46" t="s">
        <v>118</v>
      </c>
      <c r="K170" s="46">
        <v>12</v>
      </c>
      <c r="M170" s="39">
        <f t="shared" si="8"/>
        <v>30</v>
      </c>
      <c r="N170" s="39" t="str">
        <f>IF(M170="","",(IF(M170&lt;=6,1,IF(AND(M170&gt;6,M170&lt;=15),2,IF(AND(M170&gt;15,M170&lt;=20),3,IF(AND(M170&gt;20,M170&lt;=35),4,IF(AND(M170&gt;35,M170&lt;=65),5,6)))))&amp;IF(H170=podloge!$A$66,"A",IF(H170=podloge!$A$67,"B",IF(H170=podloge!$A$68,"C","")))&amp;C170))</f>
        <v>4BM</v>
      </c>
      <c r="O170" s="39" t="str">
        <f>IF(M170="","",(IF(M170&lt;=15,1,IF(AND(M170&gt;15,M170&lt;=20),2,IF(AND(M170&gt;20,M170&lt;=30),3,IF(AND(M170&gt;30,M170&lt;=55),4,5))))&amp;IF(H170=podloge!$A$66,"X",IF(H170=podloge!$A$67,"Y",IF(H170=podloge!$A$68,"Z","")))&amp;C170))</f>
        <v>3YM</v>
      </c>
      <c r="P170" s="74" t="str">
        <f t="shared" si="9"/>
        <v>M21-naziv programa</v>
      </c>
      <c r="Q170" s="74" t="str">
        <f t="shared" si="11"/>
        <v>M-naziv programa</v>
      </c>
      <c r="R170" s="74" t="str">
        <f t="shared" si="10"/>
        <v>1M-naziv programa-NE</v>
      </c>
    </row>
    <row r="171" spans="1:18" ht="12.75">
      <c r="A171" s="25">
        <v>164</v>
      </c>
      <c r="B171" s="45" t="s">
        <v>561</v>
      </c>
      <c r="C171" s="46" t="s">
        <v>210</v>
      </c>
      <c r="D171" s="45">
        <v>1987</v>
      </c>
      <c r="E171" s="46"/>
      <c r="F171" s="46" t="s">
        <v>118</v>
      </c>
      <c r="G171" s="45"/>
      <c r="H171" s="46" t="s">
        <v>31</v>
      </c>
      <c r="I171" s="45" t="s">
        <v>357</v>
      </c>
      <c r="J171" s="46" t="s">
        <v>118</v>
      </c>
      <c r="K171" s="46">
        <v>12</v>
      </c>
      <c r="M171" s="39">
        <f t="shared" si="8"/>
        <v>22</v>
      </c>
      <c r="N171" s="39" t="str">
        <f>IF(M171="","",(IF(M171&lt;=6,1,IF(AND(M171&gt;6,M171&lt;=15),2,IF(AND(M171&gt;15,M171&lt;=20),3,IF(AND(M171&gt;20,M171&lt;=35),4,IF(AND(M171&gt;35,M171&lt;=65),5,6)))))&amp;IF(H171=podloge!$A$66,"A",IF(H171=podloge!$A$67,"B",IF(H171=podloge!$A$68,"C","")))&amp;C171))</f>
        <v>4BM</v>
      </c>
      <c r="O171" s="39" t="str">
        <f>IF(M171="","",(IF(M171&lt;=15,1,IF(AND(M171&gt;15,M171&lt;=20),2,IF(AND(M171&gt;20,M171&lt;=30),3,IF(AND(M171&gt;30,M171&lt;=55),4,5))))&amp;IF(H171=podloge!$A$66,"X",IF(H171=podloge!$A$67,"Y",IF(H171=podloge!$A$68,"Z","")))&amp;C171))</f>
        <v>3YM</v>
      </c>
      <c r="P171" s="74" t="str">
        <f t="shared" si="9"/>
        <v>M21-naziv programa</v>
      </c>
      <c r="Q171" s="74" t="str">
        <f t="shared" si="11"/>
        <v>M-naziv programa</v>
      </c>
      <c r="R171" s="74" t="str">
        <f t="shared" si="10"/>
        <v>1M-naziv programa-NE</v>
      </c>
    </row>
    <row r="172" spans="1:18" ht="12.75">
      <c r="A172" s="25">
        <v>165</v>
      </c>
      <c r="B172" s="45" t="s">
        <v>562</v>
      </c>
      <c r="C172" s="46" t="s">
        <v>210</v>
      </c>
      <c r="D172" s="45">
        <v>1986</v>
      </c>
      <c r="E172" s="46"/>
      <c r="F172" s="46" t="s">
        <v>118</v>
      </c>
      <c r="G172" s="45"/>
      <c r="H172" s="46" t="s">
        <v>31</v>
      </c>
      <c r="I172" s="45" t="s">
        <v>357</v>
      </c>
      <c r="J172" s="46" t="s">
        <v>118</v>
      </c>
      <c r="K172" s="46">
        <v>12</v>
      </c>
      <c r="M172" s="39">
        <f t="shared" si="8"/>
        <v>23</v>
      </c>
      <c r="N172" s="39" t="str">
        <f>IF(M172="","",(IF(M172&lt;=6,1,IF(AND(M172&gt;6,M172&lt;=15),2,IF(AND(M172&gt;15,M172&lt;=20),3,IF(AND(M172&gt;20,M172&lt;=35),4,IF(AND(M172&gt;35,M172&lt;=65),5,6)))))&amp;IF(H172=podloge!$A$66,"A",IF(H172=podloge!$A$67,"B",IF(H172=podloge!$A$68,"C","")))&amp;C172))</f>
        <v>4BM</v>
      </c>
      <c r="O172" s="39" t="str">
        <f>IF(M172="","",(IF(M172&lt;=15,1,IF(AND(M172&gt;15,M172&lt;=20),2,IF(AND(M172&gt;20,M172&lt;=30),3,IF(AND(M172&gt;30,M172&lt;=55),4,5))))&amp;IF(H172=podloge!$A$66,"X",IF(H172=podloge!$A$67,"Y",IF(H172=podloge!$A$68,"Z","")))&amp;C172))</f>
        <v>3YM</v>
      </c>
      <c r="P172" s="74" t="str">
        <f t="shared" si="9"/>
        <v>M21-naziv programa</v>
      </c>
      <c r="Q172" s="74" t="str">
        <f t="shared" si="11"/>
        <v>M-naziv programa</v>
      </c>
      <c r="R172" s="74" t="str">
        <f t="shared" si="10"/>
        <v>1M-naziv programa-NE</v>
      </c>
    </row>
    <row r="173" spans="1:18" ht="12.75">
      <c r="A173" s="25">
        <v>166</v>
      </c>
      <c r="B173" s="45" t="s">
        <v>563</v>
      </c>
      <c r="C173" s="46" t="s">
        <v>210</v>
      </c>
      <c r="D173" s="45">
        <v>1986</v>
      </c>
      <c r="E173" s="46"/>
      <c r="F173" s="46" t="s">
        <v>118</v>
      </c>
      <c r="G173" s="45"/>
      <c r="H173" s="46" t="s">
        <v>31</v>
      </c>
      <c r="I173" s="45" t="s">
        <v>357</v>
      </c>
      <c r="J173" s="46" t="s">
        <v>118</v>
      </c>
      <c r="K173" s="46">
        <v>12</v>
      </c>
      <c r="M173" s="39">
        <f t="shared" si="8"/>
        <v>23</v>
      </c>
      <c r="N173" s="39" t="str">
        <f>IF(M173="","",(IF(M173&lt;=6,1,IF(AND(M173&gt;6,M173&lt;=15),2,IF(AND(M173&gt;15,M173&lt;=20),3,IF(AND(M173&gt;20,M173&lt;=35),4,IF(AND(M173&gt;35,M173&lt;=65),5,6)))))&amp;IF(H173=podloge!$A$66,"A",IF(H173=podloge!$A$67,"B",IF(H173=podloge!$A$68,"C","")))&amp;C173))</f>
        <v>4BM</v>
      </c>
      <c r="O173" s="39" t="str">
        <f>IF(M173="","",(IF(M173&lt;=15,1,IF(AND(M173&gt;15,M173&lt;=20),2,IF(AND(M173&gt;20,M173&lt;=30),3,IF(AND(M173&gt;30,M173&lt;=55),4,5))))&amp;IF(H173=podloge!$A$66,"X",IF(H173=podloge!$A$67,"Y",IF(H173=podloge!$A$68,"Z","")))&amp;C173))</f>
        <v>3YM</v>
      </c>
      <c r="P173" s="74" t="str">
        <f t="shared" si="9"/>
        <v>M21-naziv programa</v>
      </c>
      <c r="Q173" s="74" t="str">
        <f t="shared" si="11"/>
        <v>M-naziv programa</v>
      </c>
      <c r="R173" s="74" t="str">
        <f t="shared" si="10"/>
        <v>1M-naziv programa-NE</v>
      </c>
    </row>
    <row r="174" spans="1:18" ht="12.75">
      <c r="A174" s="25">
        <v>167</v>
      </c>
      <c r="B174" s="45" t="s">
        <v>564</v>
      </c>
      <c r="C174" s="46" t="s">
        <v>210</v>
      </c>
      <c r="D174" s="45">
        <v>2003</v>
      </c>
      <c r="E174" s="46"/>
      <c r="F174" s="46" t="s">
        <v>118</v>
      </c>
      <c r="G174" s="45"/>
      <c r="H174" s="46" t="s">
        <v>31</v>
      </c>
      <c r="I174" s="45" t="s">
        <v>357</v>
      </c>
      <c r="J174" s="46" t="s">
        <v>118</v>
      </c>
      <c r="K174" s="46">
        <v>12</v>
      </c>
      <c r="M174" s="39">
        <f t="shared" si="8"/>
        <v>6</v>
      </c>
      <c r="N174" s="39" t="str">
        <f>IF(M174="","",(IF(M174&lt;=6,1,IF(AND(M174&gt;6,M174&lt;=15),2,IF(AND(M174&gt;15,M174&lt;=20),3,IF(AND(M174&gt;20,M174&lt;=35),4,IF(AND(M174&gt;35,M174&lt;=65),5,6)))))&amp;IF(H174=podloge!$A$66,"A",IF(H174=podloge!$A$67,"B",IF(H174=podloge!$A$68,"C","")))&amp;C174))</f>
        <v>1BM</v>
      </c>
      <c r="O174" s="39" t="str">
        <f>IF(M174="","",(IF(M174&lt;=15,1,IF(AND(M174&gt;15,M174&lt;=20),2,IF(AND(M174&gt;20,M174&lt;=30),3,IF(AND(M174&gt;30,M174&lt;=55),4,5))))&amp;IF(H174=podloge!$A$66,"X",IF(H174=podloge!$A$67,"Y",IF(H174=podloge!$A$68,"Z","")))&amp;C174))</f>
        <v>1YM</v>
      </c>
      <c r="P174" s="74" t="str">
        <f t="shared" si="9"/>
        <v>M6-naziv programa</v>
      </c>
      <c r="Q174" s="74" t="str">
        <f t="shared" si="11"/>
        <v>M-naziv programa</v>
      </c>
      <c r="R174" s="74" t="str">
        <f t="shared" si="10"/>
        <v>1M-naziv programa-NE</v>
      </c>
    </row>
    <row r="175" spans="1:18" ht="12.75">
      <c r="A175" s="25">
        <v>168</v>
      </c>
      <c r="B175" s="45" t="s">
        <v>565</v>
      </c>
      <c r="C175" s="46" t="s">
        <v>210</v>
      </c>
      <c r="D175" s="45">
        <v>1945</v>
      </c>
      <c r="E175" s="46"/>
      <c r="F175" s="46" t="s">
        <v>118</v>
      </c>
      <c r="G175" s="45"/>
      <c r="H175" s="46" t="s">
        <v>31</v>
      </c>
      <c r="I175" s="45" t="s">
        <v>357</v>
      </c>
      <c r="J175" s="46" t="s">
        <v>118</v>
      </c>
      <c r="K175" s="46">
        <v>12</v>
      </c>
      <c r="M175" s="39">
        <f t="shared" si="8"/>
        <v>64</v>
      </c>
      <c r="N175" s="39" t="str">
        <f>IF(M175="","",(IF(M175&lt;=6,1,IF(AND(M175&gt;6,M175&lt;=15),2,IF(AND(M175&gt;15,M175&lt;=20),3,IF(AND(M175&gt;20,M175&lt;=35),4,IF(AND(M175&gt;35,M175&lt;=65),5,6)))))&amp;IF(H175=podloge!$A$66,"A",IF(H175=podloge!$A$67,"B",IF(H175=podloge!$A$68,"C","")))&amp;C175))</f>
        <v>5BM</v>
      </c>
      <c r="O175" s="39" t="str">
        <f>IF(M175="","",(IF(M175&lt;=15,1,IF(AND(M175&gt;15,M175&lt;=20),2,IF(AND(M175&gt;20,M175&lt;=30),3,IF(AND(M175&gt;30,M175&lt;=55),4,5))))&amp;IF(H175=podloge!$A$66,"X",IF(H175=podloge!$A$67,"Y",IF(H175=podloge!$A$68,"Z","")))&amp;C175))</f>
        <v>5YM</v>
      </c>
      <c r="P175" s="74" t="str">
        <f t="shared" si="9"/>
        <v>M21-naziv programa</v>
      </c>
      <c r="Q175" s="74" t="str">
        <f t="shared" si="11"/>
        <v>M-naziv programa</v>
      </c>
      <c r="R175" s="74" t="str">
        <f t="shared" si="10"/>
        <v>2M-naziv programa-NE</v>
      </c>
    </row>
    <row r="176" spans="1:18" ht="12.75">
      <c r="A176" s="25">
        <v>169</v>
      </c>
      <c r="B176" s="45" t="s">
        <v>566</v>
      </c>
      <c r="C176" s="46" t="s">
        <v>210</v>
      </c>
      <c r="D176" s="45">
        <v>1943</v>
      </c>
      <c r="E176" s="46"/>
      <c r="F176" s="46" t="s">
        <v>118</v>
      </c>
      <c r="G176" s="45"/>
      <c r="H176" s="46" t="s">
        <v>31</v>
      </c>
      <c r="I176" s="45" t="s">
        <v>357</v>
      </c>
      <c r="J176" s="46" t="s">
        <v>118</v>
      </c>
      <c r="K176" s="46">
        <v>12</v>
      </c>
      <c r="M176" s="39">
        <f t="shared" si="8"/>
        <v>66</v>
      </c>
      <c r="N176" s="39" t="str">
        <f>IF(M176="","",(IF(M176&lt;=6,1,IF(AND(M176&gt;6,M176&lt;=15),2,IF(AND(M176&gt;15,M176&lt;=20),3,IF(AND(M176&gt;20,M176&lt;=35),4,IF(AND(M176&gt;35,M176&lt;=65),5,6)))))&amp;IF(H176=podloge!$A$66,"A",IF(H176=podloge!$A$67,"B",IF(H176=podloge!$A$68,"C","")))&amp;C176))</f>
        <v>6BM</v>
      </c>
      <c r="O176" s="39" t="str">
        <f>IF(M176="","",(IF(M176&lt;=15,1,IF(AND(M176&gt;15,M176&lt;=20),2,IF(AND(M176&gt;20,M176&lt;=30),3,IF(AND(M176&gt;30,M176&lt;=55),4,5))))&amp;IF(H176=podloge!$A$66,"X",IF(H176=podloge!$A$67,"Y",IF(H176=podloge!$A$68,"Z","")))&amp;C176))</f>
        <v>5YM</v>
      </c>
      <c r="P176" s="74" t="str">
        <f t="shared" si="9"/>
        <v>M21-naziv programa</v>
      </c>
      <c r="Q176" s="74" t="str">
        <f t="shared" si="11"/>
        <v>M-naziv programa</v>
      </c>
      <c r="R176" s="74" t="str">
        <f t="shared" si="10"/>
        <v>3M-naziv programa-NE</v>
      </c>
    </row>
    <row r="177" spans="1:18" ht="12.75">
      <c r="A177" s="25">
        <v>170</v>
      </c>
      <c r="B177" s="45" t="s">
        <v>567</v>
      </c>
      <c r="C177" s="46" t="s">
        <v>210</v>
      </c>
      <c r="D177" s="45">
        <v>1947</v>
      </c>
      <c r="E177" s="46"/>
      <c r="F177" s="46" t="s">
        <v>118</v>
      </c>
      <c r="G177" s="45"/>
      <c r="H177" s="46" t="s">
        <v>31</v>
      </c>
      <c r="I177" s="45" t="s">
        <v>357</v>
      </c>
      <c r="J177" s="46" t="s">
        <v>118</v>
      </c>
      <c r="K177" s="46">
        <v>12</v>
      </c>
      <c r="M177" s="39">
        <f t="shared" si="8"/>
        <v>62</v>
      </c>
      <c r="N177" s="39" t="str">
        <f>IF(M177="","",(IF(M177&lt;=6,1,IF(AND(M177&gt;6,M177&lt;=15),2,IF(AND(M177&gt;15,M177&lt;=20),3,IF(AND(M177&gt;20,M177&lt;=35),4,IF(AND(M177&gt;35,M177&lt;=65),5,6)))))&amp;IF(H177=podloge!$A$66,"A",IF(H177=podloge!$A$67,"B",IF(H177=podloge!$A$68,"C","")))&amp;C177))</f>
        <v>5BM</v>
      </c>
      <c r="O177" s="39" t="str">
        <f>IF(M177="","",(IF(M177&lt;=15,1,IF(AND(M177&gt;15,M177&lt;=20),2,IF(AND(M177&gt;20,M177&lt;=30),3,IF(AND(M177&gt;30,M177&lt;=55),4,5))))&amp;IF(H177=podloge!$A$66,"X",IF(H177=podloge!$A$67,"Y",IF(H177=podloge!$A$68,"Z","")))&amp;C177))</f>
        <v>5YM</v>
      </c>
      <c r="P177" s="74" t="str">
        <f t="shared" si="9"/>
        <v>M21-naziv programa</v>
      </c>
      <c r="Q177" s="74" t="str">
        <f t="shared" si="11"/>
        <v>M-naziv programa</v>
      </c>
      <c r="R177" s="74" t="str">
        <f t="shared" si="10"/>
        <v>2M-naziv programa-NE</v>
      </c>
    </row>
    <row r="178" spans="1:18" ht="12.75">
      <c r="A178" s="25">
        <v>171</v>
      </c>
      <c r="B178" s="45" t="s">
        <v>568</v>
      </c>
      <c r="C178" s="46" t="s">
        <v>210</v>
      </c>
      <c r="D178" s="45">
        <v>1984</v>
      </c>
      <c r="E178" s="46"/>
      <c r="F178" s="46" t="s">
        <v>118</v>
      </c>
      <c r="G178" s="45"/>
      <c r="H178" s="46" t="s">
        <v>31</v>
      </c>
      <c r="I178" s="45" t="s">
        <v>357</v>
      </c>
      <c r="J178" s="46" t="s">
        <v>118</v>
      </c>
      <c r="K178" s="46">
        <v>12</v>
      </c>
      <c r="M178" s="39">
        <f t="shared" si="8"/>
        <v>25</v>
      </c>
      <c r="N178" s="39" t="str">
        <f>IF(M178="","",(IF(M178&lt;=6,1,IF(AND(M178&gt;6,M178&lt;=15),2,IF(AND(M178&gt;15,M178&lt;=20),3,IF(AND(M178&gt;20,M178&lt;=35),4,IF(AND(M178&gt;35,M178&lt;=65),5,6)))))&amp;IF(H178=podloge!$A$66,"A",IF(H178=podloge!$A$67,"B",IF(H178=podloge!$A$68,"C","")))&amp;C178))</f>
        <v>4BM</v>
      </c>
      <c r="O178" s="39" t="str">
        <f>IF(M178="","",(IF(M178&lt;=15,1,IF(AND(M178&gt;15,M178&lt;=20),2,IF(AND(M178&gt;20,M178&lt;=30),3,IF(AND(M178&gt;30,M178&lt;=55),4,5))))&amp;IF(H178=podloge!$A$66,"X",IF(H178=podloge!$A$67,"Y",IF(H178=podloge!$A$68,"Z","")))&amp;C178))</f>
        <v>3YM</v>
      </c>
      <c r="P178" s="74" t="str">
        <f t="shared" si="9"/>
        <v>M21-naziv programa</v>
      </c>
      <c r="Q178" s="74" t="str">
        <f t="shared" si="11"/>
        <v>M-naziv programa</v>
      </c>
      <c r="R178" s="74" t="str">
        <f t="shared" si="10"/>
        <v>1M-naziv programa-NE</v>
      </c>
    </row>
    <row r="179" spans="1:18" ht="12.75">
      <c r="A179" s="25">
        <v>172</v>
      </c>
      <c r="B179" s="45" t="s">
        <v>569</v>
      </c>
      <c r="C179" s="46" t="s">
        <v>210</v>
      </c>
      <c r="D179" s="45">
        <v>1953</v>
      </c>
      <c r="E179" s="46"/>
      <c r="F179" s="46" t="s">
        <v>118</v>
      </c>
      <c r="G179" s="45"/>
      <c r="H179" s="46" t="s">
        <v>31</v>
      </c>
      <c r="I179" s="45" t="s">
        <v>357</v>
      </c>
      <c r="J179" s="46" t="s">
        <v>118</v>
      </c>
      <c r="K179" s="46">
        <v>12</v>
      </c>
      <c r="M179" s="39">
        <f t="shared" si="8"/>
        <v>56</v>
      </c>
      <c r="N179" s="39" t="str">
        <f>IF(M179="","",(IF(M179&lt;=6,1,IF(AND(M179&gt;6,M179&lt;=15),2,IF(AND(M179&gt;15,M179&lt;=20),3,IF(AND(M179&gt;20,M179&lt;=35),4,IF(AND(M179&gt;35,M179&lt;=65),5,6)))))&amp;IF(H179=podloge!$A$66,"A",IF(H179=podloge!$A$67,"B",IF(H179=podloge!$A$68,"C","")))&amp;C179))</f>
        <v>5BM</v>
      </c>
      <c r="O179" s="39" t="str">
        <f>IF(M179="","",(IF(M179&lt;=15,1,IF(AND(M179&gt;15,M179&lt;=20),2,IF(AND(M179&gt;20,M179&lt;=30),3,IF(AND(M179&gt;30,M179&lt;=55),4,5))))&amp;IF(H179=podloge!$A$66,"X",IF(H179=podloge!$A$67,"Y",IF(H179=podloge!$A$68,"Z","")))&amp;C179))</f>
        <v>5YM</v>
      </c>
      <c r="P179" s="74" t="str">
        <f t="shared" si="9"/>
        <v>M21-naziv programa</v>
      </c>
      <c r="Q179" s="74" t="str">
        <f t="shared" si="11"/>
        <v>M-naziv programa</v>
      </c>
      <c r="R179" s="74" t="str">
        <f t="shared" si="10"/>
        <v>2M-naziv programa-NE</v>
      </c>
    </row>
    <row r="180" spans="1:18" ht="12.75">
      <c r="A180" s="25">
        <v>173</v>
      </c>
      <c r="B180" s="45" t="s">
        <v>570</v>
      </c>
      <c r="C180" s="46" t="s">
        <v>210</v>
      </c>
      <c r="D180" s="45">
        <v>2002</v>
      </c>
      <c r="E180" s="46"/>
      <c r="F180" s="46" t="s">
        <v>118</v>
      </c>
      <c r="G180" s="45"/>
      <c r="H180" s="46" t="s">
        <v>31</v>
      </c>
      <c r="I180" s="45" t="s">
        <v>357</v>
      </c>
      <c r="J180" s="46" t="s">
        <v>118</v>
      </c>
      <c r="K180" s="46">
        <v>12</v>
      </c>
      <c r="M180" s="39">
        <f t="shared" si="8"/>
        <v>7</v>
      </c>
      <c r="N180" s="39" t="str">
        <f>IF(M180="","",(IF(M180&lt;=6,1,IF(AND(M180&gt;6,M180&lt;=15),2,IF(AND(M180&gt;15,M180&lt;=20),3,IF(AND(M180&gt;20,M180&lt;=35),4,IF(AND(M180&gt;35,M180&lt;=65),5,6)))))&amp;IF(H180=podloge!$A$66,"A",IF(H180=podloge!$A$67,"B",IF(H180=podloge!$A$68,"C","")))&amp;C180))</f>
        <v>2BM</v>
      </c>
      <c r="O180" s="39" t="str">
        <f>IF(M180="","",(IF(M180&lt;=15,1,IF(AND(M180&gt;15,M180&lt;=20),2,IF(AND(M180&gt;20,M180&lt;=30),3,IF(AND(M180&gt;30,M180&lt;=55),4,5))))&amp;IF(H180=podloge!$A$66,"X",IF(H180=podloge!$A$67,"Y",IF(H180=podloge!$A$68,"Z","")))&amp;C180))</f>
        <v>1YM</v>
      </c>
      <c r="P180" s="74" t="str">
        <f t="shared" si="9"/>
        <v>M7-naziv programa</v>
      </c>
      <c r="Q180" s="74" t="str">
        <f t="shared" si="11"/>
        <v>M-naziv programa</v>
      </c>
      <c r="R180" s="74" t="str">
        <f t="shared" si="10"/>
        <v>1M-naziv programa-NE</v>
      </c>
    </row>
    <row r="181" spans="1:18" ht="12.75">
      <c r="A181" s="25">
        <v>174</v>
      </c>
      <c r="B181" s="45" t="s">
        <v>571</v>
      </c>
      <c r="C181" s="46" t="s">
        <v>210</v>
      </c>
      <c r="D181" s="45">
        <v>1986</v>
      </c>
      <c r="E181" s="46"/>
      <c r="F181" s="46" t="s">
        <v>118</v>
      </c>
      <c r="G181" s="45"/>
      <c r="H181" s="46" t="s">
        <v>31</v>
      </c>
      <c r="I181" s="45" t="s">
        <v>357</v>
      </c>
      <c r="J181" s="46" t="s">
        <v>118</v>
      </c>
      <c r="K181" s="46">
        <v>12</v>
      </c>
      <c r="M181" s="39">
        <f t="shared" si="8"/>
        <v>23</v>
      </c>
      <c r="N181" s="39" t="str">
        <f>IF(M181="","",(IF(M181&lt;=6,1,IF(AND(M181&gt;6,M181&lt;=15),2,IF(AND(M181&gt;15,M181&lt;=20),3,IF(AND(M181&gt;20,M181&lt;=35),4,IF(AND(M181&gt;35,M181&lt;=65),5,6)))))&amp;IF(H181=podloge!$A$66,"A",IF(H181=podloge!$A$67,"B",IF(H181=podloge!$A$68,"C","")))&amp;C181))</f>
        <v>4BM</v>
      </c>
      <c r="O181" s="39" t="str">
        <f>IF(M181="","",(IF(M181&lt;=15,1,IF(AND(M181&gt;15,M181&lt;=20),2,IF(AND(M181&gt;20,M181&lt;=30),3,IF(AND(M181&gt;30,M181&lt;=55),4,5))))&amp;IF(H181=podloge!$A$66,"X",IF(H181=podloge!$A$67,"Y",IF(H181=podloge!$A$68,"Z","")))&amp;C181))</f>
        <v>3YM</v>
      </c>
      <c r="P181" s="74" t="str">
        <f t="shared" si="9"/>
        <v>M21-naziv programa</v>
      </c>
      <c r="Q181" s="74" t="str">
        <f t="shared" si="11"/>
        <v>M-naziv programa</v>
      </c>
      <c r="R181" s="74" t="str">
        <f t="shared" si="10"/>
        <v>1M-naziv programa-NE</v>
      </c>
    </row>
    <row r="182" spans="1:18" ht="12.75">
      <c r="A182" s="25">
        <v>175</v>
      </c>
      <c r="B182" s="45" t="s">
        <v>572</v>
      </c>
      <c r="C182" s="46" t="s">
        <v>210</v>
      </c>
      <c r="D182" s="45">
        <v>1949</v>
      </c>
      <c r="E182" s="46"/>
      <c r="F182" s="46" t="s">
        <v>118</v>
      </c>
      <c r="G182" s="45"/>
      <c r="H182" s="46" t="s">
        <v>31</v>
      </c>
      <c r="I182" s="45" t="s">
        <v>357</v>
      </c>
      <c r="J182" s="46" t="s">
        <v>118</v>
      </c>
      <c r="K182" s="46">
        <v>12</v>
      </c>
      <c r="M182" s="39">
        <f t="shared" si="8"/>
        <v>60</v>
      </c>
      <c r="N182" s="39" t="str">
        <f>IF(M182="","",(IF(M182&lt;=6,1,IF(AND(M182&gt;6,M182&lt;=15),2,IF(AND(M182&gt;15,M182&lt;=20),3,IF(AND(M182&gt;20,M182&lt;=35),4,IF(AND(M182&gt;35,M182&lt;=65),5,6)))))&amp;IF(H182=podloge!$A$66,"A",IF(H182=podloge!$A$67,"B",IF(H182=podloge!$A$68,"C","")))&amp;C182))</f>
        <v>5BM</v>
      </c>
      <c r="O182" s="39" t="str">
        <f>IF(M182="","",(IF(M182&lt;=15,1,IF(AND(M182&gt;15,M182&lt;=20),2,IF(AND(M182&gt;20,M182&lt;=30),3,IF(AND(M182&gt;30,M182&lt;=55),4,5))))&amp;IF(H182=podloge!$A$66,"X",IF(H182=podloge!$A$67,"Y",IF(H182=podloge!$A$68,"Z","")))&amp;C182))</f>
        <v>5YM</v>
      </c>
      <c r="P182" s="74" t="str">
        <f t="shared" si="9"/>
        <v>M21-naziv programa</v>
      </c>
      <c r="Q182" s="74" t="str">
        <f t="shared" si="11"/>
        <v>M-naziv programa</v>
      </c>
      <c r="R182" s="74" t="str">
        <f t="shared" si="10"/>
        <v>2M-naziv programa-NE</v>
      </c>
    </row>
    <row r="183" spans="1:18" ht="12.75">
      <c r="A183" s="25">
        <v>176</v>
      </c>
      <c r="B183" s="45" t="s">
        <v>573</v>
      </c>
      <c r="C183" s="46" t="s">
        <v>210</v>
      </c>
      <c r="D183" s="45">
        <v>2001</v>
      </c>
      <c r="E183" s="46"/>
      <c r="F183" s="46" t="s">
        <v>118</v>
      </c>
      <c r="G183" s="45"/>
      <c r="H183" s="46" t="s">
        <v>31</v>
      </c>
      <c r="I183" s="45" t="s">
        <v>357</v>
      </c>
      <c r="J183" s="46" t="s">
        <v>118</v>
      </c>
      <c r="K183" s="46">
        <v>12</v>
      </c>
      <c r="M183" s="39">
        <f t="shared" si="8"/>
        <v>8</v>
      </c>
      <c r="N183" s="39" t="str">
        <f>IF(M183="","",(IF(M183&lt;=6,1,IF(AND(M183&gt;6,M183&lt;=15),2,IF(AND(M183&gt;15,M183&lt;=20),3,IF(AND(M183&gt;20,M183&lt;=35),4,IF(AND(M183&gt;35,M183&lt;=65),5,6)))))&amp;IF(H183=podloge!$A$66,"A",IF(H183=podloge!$A$67,"B",IF(H183=podloge!$A$68,"C","")))&amp;C183))</f>
        <v>2BM</v>
      </c>
      <c r="O183" s="39" t="str">
        <f>IF(M183="","",(IF(M183&lt;=15,1,IF(AND(M183&gt;15,M183&lt;=20),2,IF(AND(M183&gt;20,M183&lt;=30),3,IF(AND(M183&gt;30,M183&lt;=55),4,5))))&amp;IF(H183=podloge!$A$66,"X",IF(H183=podloge!$A$67,"Y",IF(H183=podloge!$A$68,"Z","")))&amp;C183))</f>
        <v>1YM</v>
      </c>
      <c r="P183" s="74" t="str">
        <f t="shared" si="9"/>
        <v>M8-naziv programa</v>
      </c>
      <c r="Q183" s="74" t="str">
        <f t="shared" si="11"/>
        <v>M-naziv programa</v>
      </c>
      <c r="R183" s="74" t="str">
        <f t="shared" si="10"/>
        <v>1M-naziv programa-NE</v>
      </c>
    </row>
    <row r="184" spans="1:18" ht="12.75">
      <c r="A184" s="25">
        <v>177</v>
      </c>
      <c r="B184" s="45" t="s">
        <v>574</v>
      </c>
      <c r="C184" s="46" t="s">
        <v>210</v>
      </c>
      <c r="D184" s="45">
        <v>1972</v>
      </c>
      <c r="E184" s="46"/>
      <c r="F184" s="46" t="s">
        <v>118</v>
      </c>
      <c r="G184" s="45"/>
      <c r="H184" s="46" t="s">
        <v>31</v>
      </c>
      <c r="I184" s="45" t="s">
        <v>357</v>
      </c>
      <c r="J184" s="46" t="s">
        <v>118</v>
      </c>
      <c r="K184" s="46">
        <v>12</v>
      </c>
      <c r="M184" s="39">
        <f t="shared" si="8"/>
        <v>37</v>
      </c>
      <c r="N184" s="39" t="str">
        <f>IF(M184="","",(IF(M184&lt;=6,1,IF(AND(M184&gt;6,M184&lt;=15),2,IF(AND(M184&gt;15,M184&lt;=20),3,IF(AND(M184&gt;20,M184&lt;=35),4,IF(AND(M184&gt;35,M184&lt;=65),5,6)))))&amp;IF(H184=podloge!$A$66,"A",IF(H184=podloge!$A$67,"B",IF(H184=podloge!$A$68,"C","")))&amp;C184))</f>
        <v>5BM</v>
      </c>
      <c r="O184" s="39" t="str">
        <f>IF(M184="","",(IF(M184&lt;=15,1,IF(AND(M184&gt;15,M184&lt;=20),2,IF(AND(M184&gt;20,M184&lt;=30),3,IF(AND(M184&gt;30,M184&lt;=55),4,5))))&amp;IF(H184=podloge!$A$66,"X",IF(H184=podloge!$A$67,"Y",IF(H184=podloge!$A$68,"Z","")))&amp;C184))</f>
        <v>4YM</v>
      </c>
      <c r="P184" s="74" t="str">
        <f t="shared" si="9"/>
        <v>M21-naziv programa</v>
      </c>
      <c r="Q184" s="74" t="str">
        <f t="shared" si="11"/>
        <v>M-naziv programa</v>
      </c>
      <c r="R184" s="74" t="str">
        <f t="shared" si="10"/>
        <v>2M-naziv programa-NE</v>
      </c>
    </row>
    <row r="185" spans="1:18" ht="12.75">
      <c r="A185" s="25">
        <v>178</v>
      </c>
      <c r="B185" s="45" t="s">
        <v>575</v>
      </c>
      <c r="C185" s="46" t="s">
        <v>210</v>
      </c>
      <c r="D185" s="45">
        <v>1970</v>
      </c>
      <c r="E185" s="46"/>
      <c r="F185" s="46" t="s">
        <v>118</v>
      </c>
      <c r="G185" s="45"/>
      <c r="H185" s="46" t="s">
        <v>31</v>
      </c>
      <c r="I185" s="45" t="s">
        <v>357</v>
      </c>
      <c r="J185" s="46" t="s">
        <v>118</v>
      </c>
      <c r="K185" s="46">
        <v>12</v>
      </c>
      <c r="M185" s="39">
        <f t="shared" si="8"/>
        <v>39</v>
      </c>
      <c r="N185" s="39" t="str">
        <f>IF(M185="","",(IF(M185&lt;=6,1,IF(AND(M185&gt;6,M185&lt;=15),2,IF(AND(M185&gt;15,M185&lt;=20),3,IF(AND(M185&gt;20,M185&lt;=35),4,IF(AND(M185&gt;35,M185&lt;=65),5,6)))))&amp;IF(H185=podloge!$A$66,"A",IF(H185=podloge!$A$67,"B",IF(H185=podloge!$A$68,"C","")))&amp;C185))</f>
        <v>5BM</v>
      </c>
      <c r="O185" s="39" t="str">
        <f>IF(M185="","",(IF(M185&lt;=15,1,IF(AND(M185&gt;15,M185&lt;=20),2,IF(AND(M185&gt;20,M185&lt;=30),3,IF(AND(M185&gt;30,M185&lt;=55),4,5))))&amp;IF(H185=podloge!$A$66,"X",IF(H185=podloge!$A$67,"Y",IF(H185=podloge!$A$68,"Z","")))&amp;C185))</f>
        <v>4YM</v>
      </c>
      <c r="P185" s="74" t="str">
        <f t="shared" si="9"/>
        <v>M21-naziv programa</v>
      </c>
      <c r="Q185" s="74" t="str">
        <f t="shared" si="11"/>
        <v>M-naziv programa</v>
      </c>
      <c r="R185" s="74" t="str">
        <f t="shared" si="10"/>
        <v>2M-naziv programa-NE</v>
      </c>
    </row>
    <row r="186" spans="1:18" ht="12.75">
      <c r="A186" s="25">
        <v>179</v>
      </c>
      <c r="B186" s="45" t="s">
        <v>576</v>
      </c>
      <c r="C186" s="46" t="s">
        <v>210</v>
      </c>
      <c r="D186" s="45">
        <v>1992</v>
      </c>
      <c r="E186" s="46"/>
      <c r="F186" s="46" t="s">
        <v>118</v>
      </c>
      <c r="G186" s="45"/>
      <c r="H186" s="46" t="s">
        <v>31</v>
      </c>
      <c r="I186" s="45" t="s">
        <v>357</v>
      </c>
      <c r="J186" s="46" t="s">
        <v>118</v>
      </c>
      <c r="K186" s="46">
        <v>15</v>
      </c>
      <c r="M186" s="39">
        <f t="shared" si="8"/>
        <v>17</v>
      </c>
      <c r="N186" s="39" t="str">
        <f>IF(M186="","",(IF(M186&lt;=6,1,IF(AND(M186&gt;6,M186&lt;=15),2,IF(AND(M186&gt;15,M186&lt;=20),3,IF(AND(M186&gt;20,M186&lt;=35),4,IF(AND(M186&gt;35,M186&lt;=65),5,6)))))&amp;IF(H186=podloge!$A$66,"A",IF(H186=podloge!$A$67,"B",IF(H186=podloge!$A$68,"C","")))&amp;C186))</f>
        <v>3BM</v>
      </c>
      <c r="O186" s="39" t="str">
        <f>IF(M186="","",(IF(M186&lt;=15,1,IF(AND(M186&gt;15,M186&lt;=20),2,IF(AND(M186&gt;20,M186&lt;=30),3,IF(AND(M186&gt;30,M186&lt;=55),4,5))))&amp;IF(H186=podloge!$A$66,"X",IF(H186=podloge!$A$67,"Y",IF(H186=podloge!$A$68,"Z","")))&amp;C186))</f>
        <v>2YM</v>
      </c>
      <c r="P186" s="74" t="str">
        <f t="shared" si="9"/>
        <v>M17-naziv programa</v>
      </c>
      <c r="Q186" s="74" t="str">
        <f t="shared" si="11"/>
        <v>M-naziv programa</v>
      </c>
      <c r="R186" s="74" t="str">
        <f t="shared" si="10"/>
        <v>1M-naziv programa-NE</v>
      </c>
    </row>
    <row r="187" spans="1:18" ht="12.75">
      <c r="A187" s="25">
        <v>180</v>
      </c>
      <c r="B187" s="45" t="s">
        <v>577</v>
      </c>
      <c r="C187" s="46" t="s">
        <v>211</v>
      </c>
      <c r="D187" s="45">
        <v>1943</v>
      </c>
      <c r="E187" s="46"/>
      <c r="F187" s="46" t="s">
        <v>118</v>
      </c>
      <c r="G187" s="45"/>
      <c r="H187" s="46" t="s">
        <v>31</v>
      </c>
      <c r="I187" s="45" t="s">
        <v>357</v>
      </c>
      <c r="J187" s="46" t="s">
        <v>118</v>
      </c>
      <c r="K187" s="46">
        <v>12</v>
      </c>
      <c r="M187" s="39">
        <f t="shared" si="8"/>
        <v>66</v>
      </c>
      <c r="N187" s="39" t="str">
        <f>IF(M187="","",(IF(M187&lt;=6,1,IF(AND(M187&gt;6,M187&lt;=15),2,IF(AND(M187&gt;15,M187&lt;=20),3,IF(AND(M187&gt;20,M187&lt;=35),4,IF(AND(M187&gt;35,M187&lt;=65),5,6)))))&amp;IF(H187=podloge!$A$66,"A",IF(H187=podloge!$A$67,"B",IF(H187=podloge!$A$68,"C","")))&amp;C187))</f>
        <v>6BŽ</v>
      </c>
      <c r="O187" s="39" t="str">
        <f>IF(M187="","",(IF(M187&lt;=15,1,IF(AND(M187&gt;15,M187&lt;=20),2,IF(AND(M187&gt;20,M187&lt;=30),3,IF(AND(M187&gt;30,M187&lt;=55),4,5))))&amp;IF(H187=podloge!$A$66,"X",IF(H187=podloge!$A$67,"Y",IF(H187=podloge!$A$68,"Z","")))&amp;C187))</f>
        <v>5YŽ</v>
      </c>
      <c r="P187" s="74" t="str">
        <f t="shared" si="9"/>
        <v>Ž21-naziv programa</v>
      </c>
      <c r="Q187" s="74" t="str">
        <f t="shared" si="11"/>
        <v>Ž-naziv programa</v>
      </c>
      <c r="R187" s="74" t="str">
        <f t="shared" si="10"/>
        <v>3Ž-naziv programa-NE</v>
      </c>
    </row>
    <row r="188" spans="1:18" ht="12.75">
      <c r="A188" s="25">
        <v>181</v>
      </c>
      <c r="B188" s="45" t="s">
        <v>578</v>
      </c>
      <c r="C188" s="46" t="s">
        <v>210</v>
      </c>
      <c r="D188" s="45">
        <v>1992</v>
      </c>
      <c r="E188" s="46"/>
      <c r="F188" s="46" t="s">
        <v>118</v>
      </c>
      <c r="G188" s="45"/>
      <c r="H188" s="46" t="s">
        <v>31</v>
      </c>
      <c r="I188" s="45" t="s">
        <v>357</v>
      </c>
      <c r="J188" s="46" t="s">
        <v>118</v>
      </c>
      <c r="K188" s="46">
        <v>12</v>
      </c>
      <c r="M188" s="39">
        <f t="shared" si="8"/>
        <v>17</v>
      </c>
      <c r="N188" s="39" t="str">
        <f>IF(M188="","",(IF(M188&lt;=6,1,IF(AND(M188&gt;6,M188&lt;=15),2,IF(AND(M188&gt;15,M188&lt;=20),3,IF(AND(M188&gt;20,M188&lt;=35),4,IF(AND(M188&gt;35,M188&lt;=65),5,6)))))&amp;IF(H188=podloge!$A$66,"A",IF(H188=podloge!$A$67,"B",IF(H188=podloge!$A$68,"C","")))&amp;C188))</f>
        <v>3BM</v>
      </c>
      <c r="O188" s="39" t="str">
        <f>IF(M188="","",(IF(M188&lt;=15,1,IF(AND(M188&gt;15,M188&lt;=20),2,IF(AND(M188&gt;20,M188&lt;=30),3,IF(AND(M188&gt;30,M188&lt;=55),4,5))))&amp;IF(H188=podloge!$A$66,"X",IF(H188=podloge!$A$67,"Y",IF(H188=podloge!$A$68,"Z","")))&amp;C188))</f>
        <v>2YM</v>
      </c>
      <c r="P188" s="74" t="str">
        <f t="shared" si="9"/>
        <v>M17-naziv programa</v>
      </c>
      <c r="Q188" s="74" t="str">
        <f t="shared" si="11"/>
        <v>M-naziv programa</v>
      </c>
      <c r="R188" s="74" t="str">
        <f t="shared" si="10"/>
        <v>1M-naziv programa-NE</v>
      </c>
    </row>
    <row r="189" spans="1:18" ht="12.75">
      <c r="A189" s="25">
        <v>182</v>
      </c>
      <c r="B189" s="45" t="s">
        <v>579</v>
      </c>
      <c r="C189" s="46" t="s">
        <v>210</v>
      </c>
      <c r="D189" s="45">
        <v>1986</v>
      </c>
      <c r="E189" s="46"/>
      <c r="F189" s="46" t="s">
        <v>118</v>
      </c>
      <c r="G189" s="45"/>
      <c r="H189" s="46" t="s">
        <v>31</v>
      </c>
      <c r="I189" s="45" t="s">
        <v>357</v>
      </c>
      <c r="J189" s="46" t="s">
        <v>118</v>
      </c>
      <c r="K189" s="46">
        <v>12</v>
      </c>
      <c r="M189" s="39">
        <f t="shared" si="8"/>
        <v>23</v>
      </c>
      <c r="N189" s="39" t="str">
        <f>IF(M189="","",(IF(M189&lt;=6,1,IF(AND(M189&gt;6,M189&lt;=15),2,IF(AND(M189&gt;15,M189&lt;=20),3,IF(AND(M189&gt;20,M189&lt;=35),4,IF(AND(M189&gt;35,M189&lt;=65),5,6)))))&amp;IF(H189=podloge!$A$66,"A",IF(H189=podloge!$A$67,"B",IF(H189=podloge!$A$68,"C","")))&amp;C189))</f>
        <v>4BM</v>
      </c>
      <c r="O189" s="39" t="str">
        <f>IF(M189="","",(IF(M189&lt;=15,1,IF(AND(M189&gt;15,M189&lt;=20),2,IF(AND(M189&gt;20,M189&lt;=30),3,IF(AND(M189&gt;30,M189&lt;=55),4,5))))&amp;IF(H189=podloge!$A$66,"X",IF(H189=podloge!$A$67,"Y",IF(H189=podloge!$A$68,"Z","")))&amp;C189))</f>
        <v>3YM</v>
      </c>
      <c r="P189" s="74" t="str">
        <f t="shared" si="9"/>
        <v>M21-naziv programa</v>
      </c>
      <c r="Q189" s="74" t="str">
        <f t="shared" si="11"/>
        <v>M-naziv programa</v>
      </c>
      <c r="R189" s="74" t="str">
        <f t="shared" si="10"/>
        <v>1M-naziv programa-NE</v>
      </c>
    </row>
    <row r="190" spans="1:18" ht="12.75">
      <c r="A190" s="25">
        <v>183</v>
      </c>
      <c r="B190" s="45" t="s">
        <v>580</v>
      </c>
      <c r="C190" s="46" t="s">
        <v>211</v>
      </c>
      <c r="D190" s="45">
        <v>1973</v>
      </c>
      <c r="E190" s="46"/>
      <c r="F190" s="46" t="s">
        <v>118</v>
      </c>
      <c r="G190" s="45"/>
      <c r="H190" s="46" t="s">
        <v>31</v>
      </c>
      <c r="I190" s="45" t="s">
        <v>357</v>
      </c>
      <c r="J190" s="46" t="s">
        <v>118</v>
      </c>
      <c r="K190" s="46">
        <v>12</v>
      </c>
      <c r="M190" s="39">
        <f t="shared" si="8"/>
        <v>36</v>
      </c>
      <c r="N190" s="39" t="str">
        <f>IF(M190="","",(IF(M190&lt;=6,1,IF(AND(M190&gt;6,M190&lt;=15),2,IF(AND(M190&gt;15,M190&lt;=20),3,IF(AND(M190&gt;20,M190&lt;=35),4,IF(AND(M190&gt;35,M190&lt;=65),5,6)))))&amp;IF(H190=podloge!$A$66,"A",IF(H190=podloge!$A$67,"B",IF(H190=podloge!$A$68,"C","")))&amp;C190))</f>
        <v>5BŽ</v>
      </c>
      <c r="O190" s="39" t="str">
        <f>IF(M190="","",(IF(M190&lt;=15,1,IF(AND(M190&gt;15,M190&lt;=20),2,IF(AND(M190&gt;20,M190&lt;=30),3,IF(AND(M190&gt;30,M190&lt;=55),4,5))))&amp;IF(H190=podloge!$A$66,"X",IF(H190=podloge!$A$67,"Y",IF(H190=podloge!$A$68,"Z","")))&amp;C190))</f>
        <v>4YŽ</v>
      </c>
      <c r="P190" s="74" t="str">
        <f t="shared" si="9"/>
        <v>Ž21-naziv programa</v>
      </c>
      <c r="Q190" s="74" t="str">
        <f t="shared" si="11"/>
        <v>Ž-naziv programa</v>
      </c>
      <c r="R190" s="74" t="str">
        <f t="shared" si="10"/>
        <v>2Ž-naziv programa-NE</v>
      </c>
    </row>
    <row r="191" spans="1:18" ht="12.75">
      <c r="A191" s="25">
        <v>184</v>
      </c>
      <c r="B191" s="45" t="s">
        <v>581</v>
      </c>
      <c r="C191" s="46" t="s">
        <v>211</v>
      </c>
      <c r="D191" s="45">
        <v>1986</v>
      </c>
      <c r="E191" s="46"/>
      <c r="F191" s="46" t="s">
        <v>118</v>
      </c>
      <c r="G191" s="45"/>
      <c r="H191" s="46" t="s">
        <v>31</v>
      </c>
      <c r="I191" s="45" t="s">
        <v>357</v>
      </c>
      <c r="J191" s="46" t="s">
        <v>118</v>
      </c>
      <c r="K191" s="46">
        <v>12</v>
      </c>
      <c r="M191" s="39">
        <f t="shared" si="8"/>
        <v>23</v>
      </c>
      <c r="N191" s="39" t="str">
        <f>IF(M191="","",(IF(M191&lt;=6,1,IF(AND(M191&gt;6,M191&lt;=15),2,IF(AND(M191&gt;15,M191&lt;=20),3,IF(AND(M191&gt;20,M191&lt;=35),4,IF(AND(M191&gt;35,M191&lt;=65),5,6)))))&amp;IF(H191=podloge!$A$66,"A",IF(H191=podloge!$A$67,"B",IF(H191=podloge!$A$68,"C","")))&amp;C191))</f>
        <v>4BŽ</v>
      </c>
      <c r="O191" s="39" t="str">
        <f>IF(M191="","",(IF(M191&lt;=15,1,IF(AND(M191&gt;15,M191&lt;=20),2,IF(AND(M191&gt;20,M191&lt;=30),3,IF(AND(M191&gt;30,M191&lt;=55),4,5))))&amp;IF(H191=podloge!$A$66,"X",IF(H191=podloge!$A$67,"Y",IF(H191=podloge!$A$68,"Z","")))&amp;C191))</f>
        <v>3YŽ</v>
      </c>
      <c r="P191" s="74" t="str">
        <f t="shared" si="9"/>
        <v>Ž21-naziv programa</v>
      </c>
      <c r="Q191" s="74" t="str">
        <f t="shared" si="11"/>
        <v>Ž-naziv programa</v>
      </c>
      <c r="R191" s="74" t="str">
        <f t="shared" si="10"/>
        <v>1Ž-naziv programa-NE</v>
      </c>
    </row>
    <row r="192" spans="1:18" ht="12.75">
      <c r="A192" s="25">
        <v>185</v>
      </c>
      <c r="B192" s="45" t="s">
        <v>582</v>
      </c>
      <c r="C192" s="46" t="s">
        <v>211</v>
      </c>
      <c r="D192" s="45">
        <v>2003</v>
      </c>
      <c r="E192" s="46"/>
      <c r="F192" s="46" t="s">
        <v>118</v>
      </c>
      <c r="G192" s="45"/>
      <c r="H192" s="46" t="s">
        <v>31</v>
      </c>
      <c r="I192" s="45" t="s">
        <v>357</v>
      </c>
      <c r="J192" s="46" t="s">
        <v>118</v>
      </c>
      <c r="K192" s="46">
        <v>15</v>
      </c>
      <c r="M192" s="39">
        <f t="shared" si="8"/>
        <v>6</v>
      </c>
      <c r="N192" s="39" t="str">
        <f>IF(M192="","",(IF(M192&lt;=6,1,IF(AND(M192&gt;6,M192&lt;=15),2,IF(AND(M192&gt;15,M192&lt;=20),3,IF(AND(M192&gt;20,M192&lt;=35),4,IF(AND(M192&gt;35,M192&lt;=65),5,6)))))&amp;IF(H192=podloge!$A$66,"A",IF(H192=podloge!$A$67,"B",IF(H192=podloge!$A$68,"C","")))&amp;C192))</f>
        <v>1BŽ</v>
      </c>
      <c r="O192" s="39" t="str">
        <f>IF(M192="","",(IF(M192&lt;=15,1,IF(AND(M192&gt;15,M192&lt;=20),2,IF(AND(M192&gt;20,M192&lt;=30),3,IF(AND(M192&gt;30,M192&lt;=55),4,5))))&amp;IF(H192=podloge!$A$66,"X",IF(H192=podloge!$A$67,"Y",IF(H192=podloge!$A$68,"Z","")))&amp;C192))</f>
        <v>1YŽ</v>
      </c>
      <c r="P192" s="74" t="str">
        <f t="shared" si="9"/>
        <v>Ž6-naziv programa</v>
      </c>
      <c r="Q192" s="74" t="str">
        <f t="shared" si="11"/>
        <v>Ž-naziv programa</v>
      </c>
      <c r="R192" s="74" t="str">
        <f t="shared" si="10"/>
        <v>1Ž-naziv programa-NE</v>
      </c>
    </row>
    <row r="193" spans="1:18" ht="12.75">
      <c r="A193" s="25">
        <v>186</v>
      </c>
      <c r="B193" s="45" t="s">
        <v>583</v>
      </c>
      <c r="C193" s="46" t="s">
        <v>211</v>
      </c>
      <c r="D193" s="45">
        <v>1988</v>
      </c>
      <c r="E193" s="46"/>
      <c r="F193" s="46" t="s">
        <v>118</v>
      </c>
      <c r="G193" s="45"/>
      <c r="H193" s="46" t="s">
        <v>31</v>
      </c>
      <c r="I193" s="45" t="s">
        <v>357</v>
      </c>
      <c r="J193" s="46" t="s">
        <v>118</v>
      </c>
      <c r="K193" s="46">
        <v>15</v>
      </c>
      <c r="M193" s="39">
        <f t="shared" si="8"/>
        <v>21</v>
      </c>
      <c r="N193" s="39" t="str">
        <f>IF(M193="","",(IF(M193&lt;=6,1,IF(AND(M193&gt;6,M193&lt;=15),2,IF(AND(M193&gt;15,M193&lt;=20),3,IF(AND(M193&gt;20,M193&lt;=35),4,IF(AND(M193&gt;35,M193&lt;=65),5,6)))))&amp;IF(H193=podloge!$A$66,"A",IF(H193=podloge!$A$67,"B",IF(H193=podloge!$A$68,"C","")))&amp;C193))</f>
        <v>4BŽ</v>
      </c>
      <c r="O193" s="39" t="str">
        <f>IF(M193="","",(IF(M193&lt;=15,1,IF(AND(M193&gt;15,M193&lt;=20),2,IF(AND(M193&gt;20,M193&lt;=30),3,IF(AND(M193&gt;30,M193&lt;=55),4,5))))&amp;IF(H193=podloge!$A$66,"X",IF(H193=podloge!$A$67,"Y",IF(H193=podloge!$A$68,"Z","")))&amp;C193))</f>
        <v>3YŽ</v>
      </c>
      <c r="P193" s="74" t="str">
        <f t="shared" si="9"/>
        <v>Ž21-naziv programa</v>
      </c>
      <c r="Q193" s="74" t="str">
        <f t="shared" si="11"/>
        <v>Ž-naziv programa</v>
      </c>
      <c r="R193" s="74" t="str">
        <f t="shared" si="10"/>
        <v>1Ž-naziv programa-NE</v>
      </c>
    </row>
    <row r="194" spans="1:18" ht="12.75">
      <c r="A194" s="25">
        <v>187</v>
      </c>
      <c r="B194" s="45" t="s">
        <v>584</v>
      </c>
      <c r="C194" s="46" t="s">
        <v>210</v>
      </c>
      <c r="D194" s="45">
        <v>1951</v>
      </c>
      <c r="E194" s="46"/>
      <c r="F194" s="46" t="s">
        <v>118</v>
      </c>
      <c r="G194" s="45"/>
      <c r="H194" s="46" t="s">
        <v>31</v>
      </c>
      <c r="I194" s="45" t="s">
        <v>357</v>
      </c>
      <c r="J194" s="46" t="s">
        <v>118</v>
      </c>
      <c r="K194" s="46">
        <v>15</v>
      </c>
      <c r="M194" s="39">
        <f t="shared" si="8"/>
        <v>58</v>
      </c>
      <c r="N194" s="39" t="str">
        <f>IF(M194="","",(IF(M194&lt;=6,1,IF(AND(M194&gt;6,M194&lt;=15),2,IF(AND(M194&gt;15,M194&lt;=20),3,IF(AND(M194&gt;20,M194&lt;=35),4,IF(AND(M194&gt;35,M194&lt;=65),5,6)))))&amp;IF(H194=podloge!$A$66,"A",IF(H194=podloge!$A$67,"B",IF(H194=podloge!$A$68,"C","")))&amp;C194))</f>
        <v>5BM</v>
      </c>
      <c r="O194" s="39" t="str">
        <f>IF(M194="","",(IF(M194&lt;=15,1,IF(AND(M194&gt;15,M194&lt;=20),2,IF(AND(M194&gt;20,M194&lt;=30),3,IF(AND(M194&gt;30,M194&lt;=55),4,5))))&amp;IF(H194=podloge!$A$66,"X",IF(H194=podloge!$A$67,"Y",IF(H194=podloge!$A$68,"Z","")))&amp;C194))</f>
        <v>5YM</v>
      </c>
      <c r="P194" s="74" t="str">
        <f t="shared" si="9"/>
        <v>M21-naziv programa</v>
      </c>
      <c r="Q194" s="74" t="str">
        <f t="shared" si="11"/>
        <v>M-naziv programa</v>
      </c>
      <c r="R194" s="74" t="str">
        <f t="shared" si="10"/>
        <v>2M-naziv programa-NE</v>
      </c>
    </row>
    <row r="195" spans="1:18" ht="12.75">
      <c r="A195" s="25">
        <v>188</v>
      </c>
      <c r="B195" s="45" t="s">
        <v>585</v>
      </c>
      <c r="C195" s="46" t="s">
        <v>210</v>
      </c>
      <c r="D195" s="45">
        <v>1956</v>
      </c>
      <c r="E195" s="46"/>
      <c r="F195" s="46" t="s">
        <v>118</v>
      </c>
      <c r="G195" s="45"/>
      <c r="H195" s="46" t="s">
        <v>31</v>
      </c>
      <c r="I195" s="45" t="s">
        <v>357</v>
      </c>
      <c r="J195" s="46" t="s">
        <v>118</v>
      </c>
      <c r="K195" s="46">
        <v>15</v>
      </c>
      <c r="M195" s="39">
        <f t="shared" si="8"/>
        <v>53</v>
      </c>
      <c r="N195" s="39" t="str">
        <f>IF(M195="","",(IF(M195&lt;=6,1,IF(AND(M195&gt;6,M195&lt;=15),2,IF(AND(M195&gt;15,M195&lt;=20),3,IF(AND(M195&gt;20,M195&lt;=35),4,IF(AND(M195&gt;35,M195&lt;=65),5,6)))))&amp;IF(H195=podloge!$A$66,"A",IF(H195=podloge!$A$67,"B",IF(H195=podloge!$A$68,"C","")))&amp;C195))</f>
        <v>5BM</v>
      </c>
      <c r="O195" s="39" t="str">
        <f>IF(M195="","",(IF(M195&lt;=15,1,IF(AND(M195&gt;15,M195&lt;=20),2,IF(AND(M195&gt;20,M195&lt;=30),3,IF(AND(M195&gt;30,M195&lt;=55),4,5))))&amp;IF(H195=podloge!$A$66,"X",IF(H195=podloge!$A$67,"Y",IF(H195=podloge!$A$68,"Z","")))&amp;C195))</f>
        <v>4YM</v>
      </c>
      <c r="P195" s="74" t="str">
        <f t="shared" si="9"/>
        <v>M21-naziv programa</v>
      </c>
      <c r="Q195" s="74" t="str">
        <f t="shared" si="11"/>
        <v>M-naziv programa</v>
      </c>
      <c r="R195" s="74" t="str">
        <f t="shared" si="10"/>
        <v>2M-naziv programa-NE</v>
      </c>
    </row>
    <row r="196" spans="1:18" ht="12.75">
      <c r="A196" s="25">
        <v>189</v>
      </c>
      <c r="B196" s="45" t="s">
        <v>586</v>
      </c>
      <c r="C196" s="46" t="s">
        <v>210</v>
      </c>
      <c r="D196" s="45">
        <v>1938</v>
      </c>
      <c r="E196" s="46"/>
      <c r="F196" s="46" t="s">
        <v>118</v>
      </c>
      <c r="G196" s="45"/>
      <c r="H196" s="46" t="s">
        <v>31</v>
      </c>
      <c r="I196" s="45" t="s">
        <v>357</v>
      </c>
      <c r="J196" s="46" t="s">
        <v>118</v>
      </c>
      <c r="K196" s="46">
        <v>15</v>
      </c>
      <c r="M196" s="39">
        <f t="shared" si="8"/>
        <v>71</v>
      </c>
      <c r="N196" s="39" t="str">
        <f>IF(M196="","",(IF(M196&lt;=6,1,IF(AND(M196&gt;6,M196&lt;=15),2,IF(AND(M196&gt;15,M196&lt;=20),3,IF(AND(M196&gt;20,M196&lt;=35),4,IF(AND(M196&gt;35,M196&lt;=65),5,6)))))&amp;IF(H196=podloge!$A$66,"A",IF(H196=podloge!$A$67,"B",IF(H196=podloge!$A$68,"C","")))&amp;C196))</f>
        <v>6BM</v>
      </c>
      <c r="O196" s="39" t="str">
        <f>IF(M196="","",(IF(M196&lt;=15,1,IF(AND(M196&gt;15,M196&lt;=20),2,IF(AND(M196&gt;20,M196&lt;=30),3,IF(AND(M196&gt;30,M196&lt;=55),4,5))))&amp;IF(H196=podloge!$A$66,"X",IF(H196=podloge!$A$67,"Y",IF(H196=podloge!$A$68,"Z","")))&amp;C196))</f>
        <v>5YM</v>
      </c>
      <c r="P196" s="74" t="str">
        <f t="shared" si="9"/>
        <v>M21-naziv programa</v>
      </c>
      <c r="Q196" s="74" t="str">
        <f t="shared" si="11"/>
        <v>M-naziv programa</v>
      </c>
      <c r="R196" s="74" t="str">
        <f t="shared" si="10"/>
        <v>3M-naziv programa-NE</v>
      </c>
    </row>
    <row r="197" spans="1:18" ht="12.75">
      <c r="A197" s="25">
        <v>190</v>
      </c>
      <c r="B197" s="47"/>
      <c r="C197" s="46"/>
      <c r="D197" s="45"/>
      <c r="E197" s="46"/>
      <c r="F197" s="46"/>
      <c r="G197" s="45"/>
      <c r="H197" s="46"/>
      <c r="I197" s="45"/>
      <c r="J197" s="46"/>
      <c r="K197" s="46"/>
      <c r="M197" s="39">
        <f t="shared" si="8"/>
      </c>
      <c r="N197" s="39">
        <f>IF(M197="","",(IF(M197&lt;=6,1,IF(AND(M197&gt;6,M197&lt;=15),2,IF(AND(M197&gt;15,M197&lt;=20),3,IF(AND(M197&gt;20,M197&lt;=35),4,IF(AND(M197&gt;35,M197&lt;=65),5,6)))))&amp;IF(H197=podloge!$A$66,"A",IF(H197=podloge!$A$67,"B",IF(H197=podloge!$A$68,"C","")))&amp;C197))</f>
      </c>
      <c r="O197" s="39">
        <f>IF(M197="","",(IF(M197&lt;=15,1,IF(AND(M197&gt;15,M197&lt;=20),2,IF(AND(M197&gt;20,M197&lt;=30),3,IF(AND(M197&gt;30,M197&lt;=55),4,5))))&amp;IF(H197=podloge!$A$66,"X",IF(H197=podloge!$A$67,"Y",IF(H197=podloge!$A$68,"Z","")))&amp;C197))</f>
      </c>
      <c r="P197" s="74">
        <f t="shared" si="9"/>
      </c>
      <c r="Q197" s="74">
        <f t="shared" si="11"/>
      </c>
      <c r="R197" s="74">
        <f t="shared" si="10"/>
      </c>
    </row>
    <row r="198" spans="1:18" ht="12.75">
      <c r="A198" s="25">
        <v>191</v>
      </c>
      <c r="B198" s="47"/>
      <c r="C198" s="46"/>
      <c r="D198" s="45"/>
      <c r="E198" s="46"/>
      <c r="F198" s="46"/>
      <c r="G198" s="45"/>
      <c r="H198" s="46"/>
      <c r="I198" s="45"/>
      <c r="J198" s="46"/>
      <c r="K198" s="46"/>
      <c r="M198" s="39">
        <f t="shared" si="8"/>
      </c>
      <c r="N198" s="39">
        <f>IF(M198="","",(IF(M198&lt;=6,1,IF(AND(M198&gt;6,M198&lt;=15),2,IF(AND(M198&gt;15,M198&lt;=20),3,IF(AND(M198&gt;20,M198&lt;=35),4,IF(AND(M198&gt;35,M198&lt;=65),5,6)))))&amp;IF(H198=podloge!$A$66,"A",IF(H198=podloge!$A$67,"B",IF(H198=podloge!$A$68,"C","")))&amp;C198))</f>
      </c>
      <c r="O198" s="39">
        <f>IF(M198="","",(IF(M198&lt;=15,1,IF(AND(M198&gt;15,M198&lt;=20),2,IF(AND(M198&gt;20,M198&lt;=30),3,IF(AND(M198&gt;30,M198&lt;=55),4,5))))&amp;IF(H198=podloge!$A$66,"X",IF(H198=podloge!$A$67,"Y",IF(H198=podloge!$A$68,"Z","")))&amp;C198))</f>
      </c>
      <c r="P198" s="74">
        <f t="shared" si="9"/>
      </c>
      <c r="Q198" s="74">
        <f t="shared" si="11"/>
      </c>
      <c r="R198" s="74">
        <f t="shared" si="10"/>
      </c>
    </row>
    <row r="199" spans="1:18" ht="12.75">
      <c r="A199" s="25">
        <v>192</v>
      </c>
      <c r="B199" s="47"/>
      <c r="C199" s="46"/>
      <c r="D199" s="45"/>
      <c r="E199" s="46"/>
      <c r="F199" s="46"/>
      <c r="G199" s="45"/>
      <c r="H199" s="46"/>
      <c r="I199" s="45"/>
      <c r="J199" s="46"/>
      <c r="K199" s="46"/>
      <c r="M199" s="39">
        <f t="shared" si="8"/>
      </c>
      <c r="N199" s="39">
        <f>IF(M199="","",(IF(M199&lt;=6,1,IF(AND(M199&gt;6,M199&lt;=15),2,IF(AND(M199&gt;15,M199&lt;=20),3,IF(AND(M199&gt;20,M199&lt;=35),4,IF(AND(M199&gt;35,M199&lt;=65),5,6)))))&amp;IF(H199=podloge!$A$66,"A",IF(H199=podloge!$A$67,"B",IF(H199=podloge!$A$68,"C","")))&amp;C199))</f>
      </c>
      <c r="O199" s="39">
        <f>IF(M199="","",(IF(M199&lt;=15,1,IF(AND(M199&gt;15,M199&lt;=20),2,IF(AND(M199&gt;20,M199&lt;=30),3,IF(AND(M199&gt;30,M199&lt;=55),4,5))))&amp;IF(H199=podloge!$A$66,"X",IF(H199=podloge!$A$67,"Y",IF(H199=podloge!$A$68,"Z","")))&amp;C199))</f>
      </c>
      <c r="P199" s="74">
        <f t="shared" si="9"/>
      </c>
      <c r="Q199" s="74">
        <f t="shared" si="11"/>
      </c>
      <c r="R199" s="74">
        <f t="shared" si="10"/>
      </c>
    </row>
    <row r="200" spans="1:18" ht="12.75">
      <c r="A200" s="25">
        <v>193</v>
      </c>
      <c r="B200" s="47"/>
      <c r="C200" s="46"/>
      <c r="D200" s="45"/>
      <c r="E200" s="46"/>
      <c r="F200" s="46"/>
      <c r="G200" s="45"/>
      <c r="H200" s="46"/>
      <c r="I200" s="45"/>
      <c r="J200" s="46"/>
      <c r="K200" s="46"/>
      <c r="M200" s="39">
        <f aca="true" t="shared" si="12" ref="M200:M219">IF(D200="","",leto-D200)</f>
      </c>
      <c r="N200" s="39">
        <f>IF(M200="","",(IF(M200&lt;=6,1,IF(AND(M200&gt;6,M200&lt;=15),2,IF(AND(M200&gt;15,M200&lt;=20),3,IF(AND(M200&gt;20,M200&lt;=35),4,IF(AND(M200&gt;35,M200&lt;=65),5,6)))))&amp;IF(H200=podloge!$A$66,"A",IF(H200=podloge!$A$67,"B",IF(H200=podloge!$A$68,"C","")))&amp;C200))</f>
      </c>
      <c r="O200" s="39">
        <f>IF(M200="","",(IF(M200&lt;=15,1,IF(AND(M200&gt;15,M200&lt;=20),2,IF(AND(M200&gt;20,M200&lt;=30),3,IF(AND(M200&gt;30,M200&lt;=55),4,5))))&amp;IF(H200=podloge!$A$66,"X",IF(H200=podloge!$A$67,"Y",IF(H200=podloge!$A$68,"Z","")))&amp;C200))</f>
      </c>
      <c r="P200" s="74">
        <f t="shared" si="9"/>
      </c>
      <c r="Q200" s="74">
        <f t="shared" si="11"/>
      </c>
      <c r="R200" s="74">
        <f t="shared" si="10"/>
      </c>
    </row>
    <row r="201" spans="1:18" ht="12.75">
      <c r="A201" s="25">
        <v>194</v>
      </c>
      <c r="B201" s="47"/>
      <c r="C201" s="46"/>
      <c r="D201" s="45"/>
      <c r="E201" s="46"/>
      <c r="F201" s="46"/>
      <c r="G201" s="45"/>
      <c r="H201" s="46"/>
      <c r="I201" s="45"/>
      <c r="J201" s="46"/>
      <c r="K201" s="46"/>
      <c r="M201" s="39">
        <f t="shared" si="12"/>
      </c>
      <c r="N201" s="39">
        <f>IF(M201="","",(IF(M201&lt;=6,1,IF(AND(M201&gt;6,M201&lt;=15),2,IF(AND(M201&gt;15,M201&lt;=20),3,IF(AND(M201&gt;20,M201&lt;=35),4,IF(AND(M201&gt;35,M201&lt;=65),5,6)))))&amp;IF(H201=podloge!$A$66,"A",IF(H201=podloge!$A$67,"B",IF(H201=podloge!$A$68,"C","")))&amp;C201))</f>
      </c>
      <c r="O201" s="39">
        <f>IF(M201="","",(IF(M201&lt;=15,1,IF(AND(M201&gt;15,M201&lt;=20),2,IF(AND(M201&gt;20,M201&lt;=30),3,IF(AND(M201&gt;30,M201&lt;=55),4,5))))&amp;IF(H201=podloge!$A$66,"X",IF(H201=podloge!$A$67,"Y",IF(H201=podloge!$A$68,"Z","")))&amp;C201))</f>
      </c>
      <c r="P201" s="74">
        <f aca="true" t="shared" si="13" ref="P201:P248">IF(M201="","",(IF(M201&lt;7,C201&amp;6&amp;"-"&amp;I201,IF(M201&gt;20,C201&amp;21&amp;"-"&amp;I201,C201&amp;M201&amp;"-"&amp;I201))))</f>
      </c>
      <c r="Q201" s="74">
        <f t="shared" si="11"/>
      </c>
      <c r="R201" s="74">
        <f aca="true" t="shared" si="14" ref="R201:R248">IF(M201="","",(IF(M201&lt;=35,1,IF(AND(M201&gt;35,M201&lt;=65),2,3))&amp;C201&amp;"-"&amp;I201&amp;"-"&amp;J201))</f>
      </c>
    </row>
    <row r="202" spans="1:18" ht="12.75">
      <c r="A202" s="25">
        <v>195</v>
      </c>
      <c r="B202" s="47"/>
      <c r="C202" s="46"/>
      <c r="D202" s="45"/>
      <c r="E202" s="46"/>
      <c r="F202" s="46"/>
      <c r="G202" s="45"/>
      <c r="H202" s="46"/>
      <c r="I202" s="45"/>
      <c r="J202" s="46"/>
      <c r="K202" s="46"/>
      <c r="M202" s="39">
        <f t="shared" si="12"/>
      </c>
      <c r="N202" s="39">
        <f>IF(M202="","",(IF(M202&lt;=6,1,IF(AND(M202&gt;6,M202&lt;=15),2,IF(AND(M202&gt;15,M202&lt;=20),3,IF(AND(M202&gt;20,M202&lt;=35),4,IF(AND(M202&gt;35,M202&lt;=65),5,6)))))&amp;IF(H202=podloge!$A$66,"A",IF(H202=podloge!$A$67,"B",IF(H202=podloge!$A$68,"C","")))&amp;C202))</f>
      </c>
      <c r="O202" s="39">
        <f>IF(M202="","",(IF(M202&lt;=15,1,IF(AND(M202&gt;15,M202&lt;=20),2,IF(AND(M202&gt;20,M202&lt;=30),3,IF(AND(M202&gt;30,M202&lt;=55),4,5))))&amp;IF(H202=podloge!$A$66,"X",IF(H202=podloge!$A$67,"Y",IF(H202=podloge!$A$68,"Z","")))&amp;C202))</f>
      </c>
      <c r="P202" s="74">
        <f t="shared" si="13"/>
      </c>
      <c r="Q202" s="74">
        <f aca="true" t="shared" si="15" ref="Q202:Q248">IF(M202="","",(C202&amp;"-"&amp;I202))</f>
      </c>
      <c r="R202" s="74">
        <f t="shared" si="14"/>
      </c>
    </row>
    <row r="203" spans="1:18" ht="12.75">
      <c r="A203" s="25">
        <v>196</v>
      </c>
      <c r="B203" s="47"/>
      <c r="C203" s="46"/>
      <c r="D203" s="45"/>
      <c r="E203" s="46"/>
      <c r="F203" s="46"/>
      <c r="G203" s="45"/>
      <c r="H203" s="46"/>
      <c r="I203" s="45"/>
      <c r="J203" s="46"/>
      <c r="K203" s="46"/>
      <c r="M203" s="39">
        <f t="shared" si="12"/>
      </c>
      <c r="N203" s="39">
        <f>IF(M203="","",(IF(M203&lt;=6,1,IF(AND(M203&gt;6,M203&lt;=15),2,IF(AND(M203&gt;15,M203&lt;=20),3,IF(AND(M203&gt;20,M203&lt;=35),4,IF(AND(M203&gt;35,M203&lt;=65),5,6)))))&amp;IF(H203=podloge!$A$66,"A",IF(H203=podloge!$A$67,"B",IF(H203=podloge!$A$68,"C","")))&amp;C203))</f>
      </c>
      <c r="O203" s="39">
        <f>IF(M203="","",(IF(M203&lt;=15,1,IF(AND(M203&gt;15,M203&lt;=20),2,IF(AND(M203&gt;20,M203&lt;=30),3,IF(AND(M203&gt;30,M203&lt;=55),4,5))))&amp;IF(H203=podloge!$A$66,"X",IF(H203=podloge!$A$67,"Y",IF(H203=podloge!$A$68,"Z","")))&amp;C203))</f>
      </c>
      <c r="P203" s="74">
        <f t="shared" si="13"/>
      </c>
      <c r="Q203" s="74">
        <f t="shared" si="15"/>
      </c>
      <c r="R203" s="74">
        <f t="shared" si="14"/>
      </c>
    </row>
    <row r="204" spans="1:18" ht="12.75">
      <c r="A204" s="25">
        <v>197</v>
      </c>
      <c r="B204" s="47"/>
      <c r="C204" s="46"/>
      <c r="D204" s="45"/>
      <c r="E204" s="46"/>
      <c r="F204" s="46"/>
      <c r="G204" s="45"/>
      <c r="H204" s="46"/>
      <c r="I204" s="45"/>
      <c r="J204" s="46"/>
      <c r="K204" s="46"/>
      <c r="M204" s="39">
        <f t="shared" si="12"/>
      </c>
      <c r="N204" s="39">
        <f>IF(M204="","",(IF(M204&lt;=6,1,IF(AND(M204&gt;6,M204&lt;=15),2,IF(AND(M204&gt;15,M204&lt;=20),3,IF(AND(M204&gt;20,M204&lt;=35),4,IF(AND(M204&gt;35,M204&lt;=65),5,6)))))&amp;IF(H204=podloge!$A$66,"A",IF(H204=podloge!$A$67,"B",IF(H204=podloge!$A$68,"C","")))&amp;C204))</f>
      </c>
      <c r="O204" s="39">
        <f>IF(M204="","",(IF(M204&lt;=15,1,IF(AND(M204&gt;15,M204&lt;=20),2,IF(AND(M204&gt;20,M204&lt;=30),3,IF(AND(M204&gt;30,M204&lt;=55),4,5))))&amp;IF(H204=podloge!$A$66,"X",IF(H204=podloge!$A$67,"Y",IF(H204=podloge!$A$68,"Z","")))&amp;C204))</f>
      </c>
      <c r="P204" s="74">
        <f t="shared" si="13"/>
      </c>
      <c r="Q204" s="74">
        <f t="shared" si="15"/>
      </c>
      <c r="R204" s="74">
        <f t="shared" si="14"/>
      </c>
    </row>
    <row r="205" spans="1:18" ht="12.75">
      <c r="A205" s="25">
        <v>198</v>
      </c>
      <c r="B205" s="47"/>
      <c r="C205" s="46"/>
      <c r="D205" s="45"/>
      <c r="E205" s="46"/>
      <c r="F205" s="46"/>
      <c r="G205" s="45"/>
      <c r="H205" s="46"/>
      <c r="I205" s="45"/>
      <c r="J205" s="46"/>
      <c r="K205" s="46"/>
      <c r="M205" s="39">
        <f t="shared" si="12"/>
      </c>
      <c r="N205" s="39">
        <f>IF(M205="","",(IF(M205&lt;=6,1,IF(AND(M205&gt;6,M205&lt;=15),2,IF(AND(M205&gt;15,M205&lt;=20),3,IF(AND(M205&gt;20,M205&lt;=35),4,IF(AND(M205&gt;35,M205&lt;=65),5,6)))))&amp;IF(H205=podloge!$A$66,"A",IF(H205=podloge!$A$67,"B",IF(H205=podloge!$A$68,"C","")))&amp;C205))</f>
      </c>
      <c r="O205" s="39">
        <f>IF(M205="","",(IF(M205&lt;=15,1,IF(AND(M205&gt;15,M205&lt;=20),2,IF(AND(M205&gt;20,M205&lt;=30),3,IF(AND(M205&gt;30,M205&lt;=55),4,5))))&amp;IF(H205=podloge!$A$66,"X",IF(H205=podloge!$A$67,"Y",IF(H205=podloge!$A$68,"Z","")))&amp;C205))</f>
      </c>
      <c r="P205" s="74">
        <f t="shared" si="13"/>
      </c>
      <c r="Q205" s="74">
        <f t="shared" si="15"/>
      </c>
      <c r="R205" s="74">
        <f t="shared" si="14"/>
      </c>
    </row>
    <row r="206" spans="1:18" ht="12.75">
      <c r="A206" s="25">
        <v>199</v>
      </c>
      <c r="B206" s="47"/>
      <c r="C206" s="46"/>
      <c r="D206" s="45"/>
      <c r="E206" s="46"/>
      <c r="F206" s="46"/>
      <c r="G206" s="45"/>
      <c r="H206" s="46"/>
      <c r="I206" s="45"/>
      <c r="J206" s="46"/>
      <c r="K206" s="46"/>
      <c r="M206" s="39">
        <f t="shared" si="12"/>
      </c>
      <c r="N206" s="39">
        <f>IF(M206="","",(IF(M206&lt;=6,1,IF(AND(M206&gt;6,M206&lt;=15),2,IF(AND(M206&gt;15,M206&lt;=20),3,IF(AND(M206&gt;20,M206&lt;=35),4,IF(AND(M206&gt;35,M206&lt;=65),5,6)))))&amp;IF(H206=podloge!$A$66,"A",IF(H206=podloge!$A$67,"B",IF(H206=podloge!$A$68,"C","")))&amp;C206))</f>
      </c>
      <c r="O206" s="39">
        <f>IF(M206="","",(IF(M206&lt;=15,1,IF(AND(M206&gt;15,M206&lt;=20),2,IF(AND(M206&gt;20,M206&lt;=30),3,IF(AND(M206&gt;30,M206&lt;=55),4,5))))&amp;IF(H206=podloge!$A$66,"X",IF(H206=podloge!$A$67,"Y",IF(H206=podloge!$A$68,"Z","")))&amp;C206))</f>
      </c>
      <c r="P206" s="74">
        <f t="shared" si="13"/>
      </c>
      <c r="Q206" s="74">
        <f t="shared" si="15"/>
      </c>
      <c r="R206" s="74">
        <f t="shared" si="14"/>
      </c>
    </row>
    <row r="207" spans="1:18" ht="12.75">
      <c r="A207" s="25">
        <v>200</v>
      </c>
      <c r="B207" s="47"/>
      <c r="C207" s="46"/>
      <c r="D207" s="45"/>
      <c r="E207" s="46"/>
      <c r="F207" s="46"/>
      <c r="G207" s="45"/>
      <c r="H207" s="46"/>
      <c r="I207" s="45"/>
      <c r="J207" s="46"/>
      <c r="K207" s="46"/>
      <c r="M207" s="39">
        <f t="shared" si="12"/>
      </c>
      <c r="N207" s="39">
        <f>IF(M207="","",(IF(M207&lt;=6,1,IF(AND(M207&gt;6,M207&lt;=15),2,IF(AND(M207&gt;15,M207&lt;=20),3,IF(AND(M207&gt;20,M207&lt;=35),4,IF(AND(M207&gt;35,M207&lt;=65),5,6)))))&amp;IF(H207=podloge!$A$66,"A",IF(H207=podloge!$A$67,"B",IF(H207=podloge!$A$68,"C","")))&amp;C207))</f>
      </c>
      <c r="O207" s="39">
        <f>IF(M207="","",(IF(M207&lt;=15,1,IF(AND(M207&gt;15,M207&lt;=20),2,IF(AND(M207&gt;20,M207&lt;=30),3,IF(AND(M207&gt;30,M207&lt;=55),4,5))))&amp;IF(H207=podloge!$A$66,"X",IF(H207=podloge!$A$67,"Y",IF(H207=podloge!$A$68,"Z","")))&amp;C207))</f>
      </c>
      <c r="P207" s="74">
        <f t="shared" si="13"/>
      </c>
      <c r="Q207" s="74">
        <f t="shared" si="15"/>
      </c>
      <c r="R207" s="74">
        <f t="shared" si="14"/>
      </c>
    </row>
    <row r="208" spans="1:18" ht="12.75">
      <c r="A208" s="25">
        <v>201</v>
      </c>
      <c r="B208" s="47"/>
      <c r="C208" s="46"/>
      <c r="D208" s="45"/>
      <c r="E208" s="46"/>
      <c r="F208" s="46"/>
      <c r="G208" s="45"/>
      <c r="H208" s="46"/>
      <c r="I208" s="45"/>
      <c r="J208" s="46"/>
      <c r="K208" s="46"/>
      <c r="M208" s="39">
        <f t="shared" si="12"/>
      </c>
      <c r="N208" s="39">
        <f>IF(M208="","",(IF(M208&lt;=6,1,IF(AND(M208&gt;6,M208&lt;=15),2,IF(AND(M208&gt;15,M208&lt;=20),3,IF(AND(M208&gt;20,M208&lt;=35),4,IF(AND(M208&gt;35,M208&lt;=65),5,6)))))&amp;IF(H208=podloge!$A$66,"A",IF(H208=podloge!$A$67,"B",IF(H208=podloge!$A$68,"C","")))&amp;C208))</f>
      </c>
      <c r="O208" s="39">
        <f>IF(M208="","",(IF(M208&lt;=15,1,IF(AND(M208&gt;15,M208&lt;=20),2,IF(AND(M208&gt;20,M208&lt;=30),3,IF(AND(M208&gt;30,M208&lt;=55),4,5))))&amp;IF(H208=podloge!$A$66,"X",IF(H208=podloge!$A$67,"Y",IF(H208=podloge!$A$68,"Z","")))&amp;C208))</f>
      </c>
      <c r="P208" s="74">
        <f t="shared" si="13"/>
      </c>
      <c r="Q208" s="74">
        <f t="shared" si="15"/>
      </c>
      <c r="R208" s="74">
        <f t="shared" si="14"/>
      </c>
    </row>
    <row r="209" spans="1:18" ht="12.75">
      <c r="A209" s="25">
        <v>202</v>
      </c>
      <c r="B209" s="47"/>
      <c r="C209" s="46"/>
      <c r="D209" s="45"/>
      <c r="E209" s="46"/>
      <c r="F209" s="46"/>
      <c r="G209" s="45"/>
      <c r="H209" s="46"/>
      <c r="I209" s="45"/>
      <c r="J209" s="46"/>
      <c r="K209" s="46"/>
      <c r="M209" s="39">
        <f t="shared" si="12"/>
      </c>
      <c r="N209" s="39">
        <f>IF(M209="","",(IF(M209&lt;=6,1,IF(AND(M209&gt;6,M209&lt;=15),2,IF(AND(M209&gt;15,M209&lt;=20),3,IF(AND(M209&gt;20,M209&lt;=35),4,IF(AND(M209&gt;35,M209&lt;=65),5,6)))))&amp;IF(H209=podloge!$A$66,"A",IF(H209=podloge!$A$67,"B",IF(H209=podloge!$A$68,"C","")))&amp;C209))</f>
      </c>
      <c r="O209" s="39">
        <f>IF(M209="","",(IF(M209&lt;=15,1,IF(AND(M209&gt;15,M209&lt;=20),2,IF(AND(M209&gt;20,M209&lt;=30),3,IF(AND(M209&gt;30,M209&lt;=55),4,5))))&amp;IF(H209=podloge!$A$66,"X",IF(H209=podloge!$A$67,"Y",IF(H209=podloge!$A$68,"Z","")))&amp;C209))</f>
      </c>
      <c r="P209" s="74">
        <f t="shared" si="13"/>
      </c>
      <c r="Q209" s="74">
        <f t="shared" si="15"/>
      </c>
      <c r="R209" s="74">
        <f t="shared" si="14"/>
      </c>
    </row>
    <row r="210" spans="1:18" ht="12.75">
      <c r="A210" s="25">
        <v>203</v>
      </c>
      <c r="B210" s="47"/>
      <c r="C210" s="46"/>
      <c r="D210" s="45"/>
      <c r="E210" s="46"/>
      <c r="F210" s="46"/>
      <c r="G210" s="45"/>
      <c r="H210" s="46"/>
      <c r="I210" s="45"/>
      <c r="J210" s="46"/>
      <c r="K210" s="46"/>
      <c r="M210" s="39">
        <f t="shared" si="12"/>
      </c>
      <c r="N210" s="39">
        <f>IF(M210="","",(IF(M210&lt;=6,1,IF(AND(M210&gt;6,M210&lt;=15),2,IF(AND(M210&gt;15,M210&lt;=20),3,IF(AND(M210&gt;20,M210&lt;=35),4,IF(AND(M210&gt;35,M210&lt;=65),5,6)))))&amp;IF(H210=podloge!$A$66,"A",IF(H210=podloge!$A$67,"B",IF(H210=podloge!$A$68,"C","")))&amp;C210))</f>
      </c>
      <c r="O210" s="39">
        <f>IF(M210="","",(IF(M210&lt;=15,1,IF(AND(M210&gt;15,M210&lt;=20),2,IF(AND(M210&gt;20,M210&lt;=30),3,IF(AND(M210&gt;30,M210&lt;=55),4,5))))&amp;IF(H210=podloge!$A$66,"X",IF(H210=podloge!$A$67,"Y",IF(H210=podloge!$A$68,"Z","")))&amp;C210))</f>
      </c>
      <c r="P210" s="74">
        <f t="shared" si="13"/>
      </c>
      <c r="Q210" s="74">
        <f t="shared" si="15"/>
      </c>
      <c r="R210" s="74">
        <f t="shared" si="14"/>
      </c>
    </row>
    <row r="211" spans="1:18" ht="12.75">
      <c r="A211" s="25">
        <v>204</v>
      </c>
      <c r="B211" s="47"/>
      <c r="C211" s="46"/>
      <c r="D211" s="45"/>
      <c r="E211" s="46"/>
      <c r="F211" s="46"/>
      <c r="G211" s="45"/>
      <c r="H211" s="46"/>
      <c r="I211" s="45"/>
      <c r="J211" s="46"/>
      <c r="K211" s="46"/>
      <c r="M211" s="39">
        <f t="shared" si="12"/>
      </c>
      <c r="N211" s="39">
        <f>IF(M211="","",(IF(M211&lt;=6,1,IF(AND(M211&gt;6,M211&lt;=15),2,IF(AND(M211&gt;15,M211&lt;=20),3,IF(AND(M211&gt;20,M211&lt;=35),4,IF(AND(M211&gt;35,M211&lt;=65),5,6)))))&amp;IF(H211=podloge!$A$66,"A",IF(H211=podloge!$A$67,"B",IF(H211=podloge!$A$68,"C","")))&amp;C211))</f>
      </c>
      <c r="O211" s="39">
        <f>IF(M211="","",(IF(M211&lt;=15,1,IF(AND(M211&gt;15,M211&lt;=20),2,IF(AND(M211&gt;20,M211&lt;=30),3,IF(AND(M211&gt;30,M211&lt;=55),4,5))))&amp;IF(H211=podloge!$A$66,"X",IF(H211=podloge!$A$67,"Y",IF(H211=podloge!$A$68,"Z","")))&amp;C211))</f>
      </c>
      <c r="P211" s="74">
        <f t="shared" si="13"/>
      </c>
      <c r="Q211" s="74">
        <f t="shared" si="15"/>
      </c>
      <c r="R211" s="74">
        <f t="shared" si="14"/>
      </c>
    </row>
    <row r="212" spans="1:18" ht="12.75">
      <c r="A212" s="25">
        <v>205</v>
      </c>
      <c r="B212" s="47"/>
      <c r="C212" s="46"/>
      <c r="D212" s="45"/>
      <c r="E212" s="46"/>
      <c r="F212" s="46"/>
      <c r="G212" s="45"/>
      <c r="H212" s="46"/>
      <c r="I212" s="45"/>
      <c r="J212" s="46"/>
      <c r="K212" s="46"/>
      <c r="M212" s="39">
        <f t="shared" si="12"/>
      </c>
      <c r="N212" s="39">
        <f>IF(M212="","",(IF(M212&lt;=6,1,IF(AND(M212&gt;6,M212&lt;=15),2,IF(AND(M212&gt;15,M212&lt;=20),3,IF(AND(M212&gt;20,M212&lt;=35),4,IF(AND(M212&gt;35,M212&lt;=65),5,6)))))&amp;IF(H212=podloge!$A$66,"A",IF(H212=podloge!$A$67,"B",IF(H212=podloge!$A$68,"C","")))&amp;C212))</f>
      </c>
      <c r="O212" s="39">
        <f>IF(M212="","",(IF(M212&lt;=15,1,IF(AND(M212&gt;15,M212&lt;=20),2,IF(AND(M212&gt;20,M212&lt;=30),3,IF(AND(M212&gt;30,M212&lt;=55),4,5))))&amp;IF(H212=podloge!$A$66,"X",IF(H212=podloge!$A$67,"Y",IF(H212=podloge!$A$68,"Z","")))&amp;C212))</f>
      </c>
      <c r="P212" s="74">
        <f t="shared" si="13"/>
      </c>
      <c r="Q212" s="74">
        <f t="shared" si="15"/>
      </c>
      <c r="R212" s="74">
        <f t="shared" si="14"/>
      </c>
    </row>
    <row r="213" spans="1:18" ht="12.75">
      <c r="A213" s="25">
        <v>206</v>
      </c>
      <c r="B213" s="47"/>
      <c r="C213" s="46"/>
      <c r="D213" s="45"/>
      <c r="E213" s="46"/>
      <c r="F213" s="46"/>
      <c r="G213" s="45"/>
      <c r="H213" s="46"/>
      <c r="I213" s="45"/>
      <c r="J213" s="46"/>
      <c r="K213" s="46"/>
      <c r="M213" s="39">
        <f t="shared" si="12"/>
      </c>
      <c r="N213" s="39">
        <f>IF(M213="","",(IF(M213&lt;=6,1,IF(AND(M213&gt;6,M213&lt;=15),2,IF(AND(M213&gt;15,M213&lt;=20),3,IF(AND(M213&gt;20,M213&lt;=35),4,IF(AND(M213&gt;35,M213&lt;=65),5,6)))))&amp;IF(H213=podloge!$A$66,"A",IF(H213=podloge!$A$67,"B",IF(H213=podloge!$A$68,"C","")))&amp;C213))</f>
      </c>
      <c r="O213" s="39">
        <f>IF(M213="","",(IF(M213&lt;=15,1,IF(AND(M213&gt;15,M213&lt;=20),2,IF(AND(M213&gt;20,M213&lt;=30),3,IF(AND(M213&gt;30,M213&lt;=55),4,5))))&amp;IF(H213=podloge!$A$66,"X",IF(H213=podloge!$A$67,"Y",IF(H213=podloge!$A$68,"Z","")))&amp;C213))</f>
      </c>
      <c r="P213" s="74">
        <f t="shared" si="13"/>
      </c>
      <c r="Q213" s="74">
        <f t="shared" si="15"/>
      </c>
      <c r="R213" s="74">
        <f t="shared" si="14"/>
      </c>
    </row>
    <row r="214" spans="1:18" ht="12.75">
      <c r="A214" s="25">
        <v>207</v>
      </c>
      <c r="B214" s="47"/>
      <c r="C214" s="46"/>
      <c r="D214" s="45"/>
      <c r="E214" s="46"/>
      <c r="F214" s="46"/>
      <c r="G214" s="45"/>
      <c r="H214" s="46"/>
      <c r="I214" s="45"/>
      <c r="J214" s="46"/>
      <c r="K214" s="46"/>
      <c r="M214" s="39">
        <f t="shared" si="12"/>
      </c>
      <c r="N214" s="39">
        <f>IF(M214="","",(IF(M214&lt;=6,1,IF(AND(M214&gt;6,M214&lt;=15),2,IF(AND(M214&gt;15,M214&lt;=20),3,IF(AND(M214&gt;20,M214&lt;=35),4,IF(AND(M214&gt;35,M214&lt;=65),5,6)))))&amp;IF(H214=podloge!$A$66,"A",IF(H214=podloge!$A$67,"B",IF(H214=podloge!$A$68,"C","")))&amp;C214))</f>
      </c>
      <c r="O214" s="39">
        <f>IF(M214="","",(IF(M214&lt;=15,1,IF(AND(M214&gt;15,M214&lt;=20),2,IF(AND(M214&gt;20,M214&lt;=30),3,IF(AND(M214&gt;30,M214&lt;=55),4,5))))&amp;IF(H214=podloge!$A$66,"X",IF(H214=podloge!$A$67,"Y",IF(H214=podloge!$A$68,"Z","")))&amp;C214))</f>
      </c>
      <c r="P214" s="74">
        <f t="shared" si="13"/>
      </c>
      <c r="Q214" s="74">
        <f t="shared" si="15"/>
      </c>
      <c r="R214" s="74">
        <f t="shared" si="14"/>
      </c>
    </row>
    <row r="215" spans="1:18" ht="12.75">
      <c r="A215" s="25">
        <v>208</v>
      </c>
      <c r="B215" s="47"/>
      <c r="C215" s="46"/>
      <c r="D215" s="45"/>
      <c r="E215" s="46"/>
      <c r="F215" s="46"/>
      <c r="G215" s="45"/>
      <c r="H215" s="46"/>
      <c r="I215" s="45"/>
      <c r="J215" s="46"/>
      <c r="K215" s="46"/>
      <c r="M215" s="39">
        <f t="shared" si="12"/>
      </c>
      <c r="N215" s="39">
        <f>IF(M215="","",(IF(M215&lt;=6,1,IF(AND(M215&gt;6,M215&lt;=15),2,IF(AND(M215&gt;15,M215&lt;=20),3,IF(AND(M215&gt;20,M215&lt;=35),4,IF(AND(M215&gt;35,M215&lt;=65),5,6)))))&amp;IF(H215=podloge!$A$66,"A",IF(H215=podloge!$A$67,"B",IF(H215=podloge!$A$68,"C","")))&amp;C215))</f>
      </c>
      <c r="O215" s="39">
        <f>IF(M215="","",(IF(M215&lt;=15,1,IF(AND(M215&gt;15,M215&lt;=20),2,IF(AND(M215&gt;20,M215&lt;=30),3,IF(AND(M215&gt;30,M215&lt;=55),4,5))))&amp;IF(H215=podloge!$A$66,"X",IF(H215=podloge!$A$67,"Y",IF(H215=podloge!$A$68,"Z","")))&amp;C215))</f>
      </c>
      <c r="P215" s="74">
        <f t="shared" si="13"/>
      </c>
      <c r="Q215" s="74">
        <f t="shared" si="15"/>
      </c>
      <c r="R215" s="74">
        <f t="shared" si="14"/>
      </c>
    </row>
    <row r="216" spans="1:18" ht="12.75">
      <c r="A216" s="25">
        <v>209</v>
      </c>
      <c r="B216" s="47"/>
      <c r="C216" s="46"/>
      <c r="D216" s="45"/>
      <c r="E216" s="46"/>
      <c r="F216" s="46"/>
      <c r="G216" s="45"/>
      <c r="H216" s="46"/>
      <c r="I216" s="45"/>
      <c r="J216" s="46"/>
      <c r="K216" s="46"/>
      <c r="M216" s="39">
        <f t="shared" si="12"/>
      </c>
      <c r="N216" s="39">
        <f>IF(M216="","",(IF(M216&lt;=6,1,IF(AND(M216&gt;6,M216&lt;=15),2,IF(AND(M216&gt;15,M216&lt;=20),3,IF(AND(M216&gt;20,M216&lt;=35),4,IF(AND(M216&gt;35,M216&lt;=65),5,6)))))&amp;IF(H216=podloge!$A$66,"A",IF(H216=podloge!$A$67,"B",IF(H216=podloge!$A$68,"C","")))&amp;C216))</f>
      </c>
      <c r="O216" s="39">
        <f>IF(M216="","",(IF(M216&lt;=15,1,IF(AND(M216&gt;15,M216&lt;=20),2,IF(AND(M216&gt;20,M216&lt;=30),3,IF(AND(M216&gt;30,M216&lt;=55),4,5))))&amp;IF(H216=podloge!$A$66,"X",IF(H216=podloge!$A$67,"Y",IF(H216=podloge!$A$68,"Z","")))&amp;C216))</f>
      </c>
      <c r="P216" s="74">
        <f t="shared" si="13"/>
      </c>
      <c r="Q216" s="74">
        <f t="shared" si="15"/>
      </c>
      <c r="R216" s="74">
        <f t="shared" si="14"/>
      </c>
    </row>
    <row r="217" spans="1:18" ht="12.75">
      <c r="A217" s="25">
        <v>210</v>
      </c>
      <c r="B217" s="47"/>
      <c r="C217" s="46"/>
      <c r="D217" s="45"/>
      <c r="E217" s="46"/>
      <c r="F217" s="46"/>
      <c r="G217" s="45"/>
      <c r="H217" s="46"/>
      <c r="I217" s="45"/>
      <c r="J217" s="46"/>
      <c r="K217" s="46"/>
      <c r="M217" s="39">
        <f t="shared" si="12"/>
      </c>
      <c r="N217" s="39">
        <f>IF(M217="","",(IF(M217&lt;=6,1,IF(AND(M217&gt;6,M217&lt;=15),2,IF(AND(M217&gt;15,M217&lt;=20),3,IF(AND(M217&gt;20,M217&lt;=35),4,IF(AND(M217&gt;35,M217&lt;=65),5,6)))))&amp;IF(H217=podloge!$A$66,"A",IF(H217=podloge!$A$67,"B",IF(H217=podloge!$A$68,"C","")))&amp;C217))</f>
      </c>
      <c r="O217" s="39">
        <f>IF(M217="","",(IF(M217&lt;=15,1,IF(AND(M217&gt;15,M217&lt;=20),2,IF(AND(M217&gt;20,M217&lt;=30),3,IF(AND(M217&gt;30,M217&lt;=55),4,5))))&amp;IF(H217=podloge!$A$66,"X",IF(H217=podloge!$A$67,"Y",IF(H217=podloge!$A$68,"Z","")))&amp;C217))</f>
      </c>
      <c r="P217" s="74">
        <f t="shared" si="13"/>
      </c>
      <c r="Q217" s="74">
        <f t="shared" si="15"/>
      </c>
      <c r="R217" s="74">
        <f t="shared" si="14"/>
      </c>
    </row>
    <row r="218" spans="1:18" ht="12.75">
      <c r="A218" s="25">
        <v>211</v>
      </c>
      <c r="B218" s="47"/>
      <c r="C218" s="46"/>
      <c r="D218" s="45"/>
      <c r="E218" s="46"/>
      <c r="F218" s="46"/>
      <c r="G218" s="45"/>
      <c r="H218" s="46"/>
      <c r="I218" s="45"/>
      <c r="J218" s="46"/>
      <c r="K218" s="46"/>
      <c r="M218" s="39">
        <f t="shared" si="12"/>
      </c>
      <c r="N218" s="39">
        <f>IF(M218="","",(IF(M218&lt;=6,1,IF(AND(M218&gt;6,M218&lt;=15),2,IF(AND(M218&gt;15,M218&lt;=20),3,IF(AND(M218&gt;20,M218&lt;=35),4,IF(AND(M218&gt;35,M218&lt;=65),5,6)))))&amp;IF(H218=podloge!$A$66,"A",IF(H218=podloge!$A$67,"B",IF(H218=podloge!$A$68,"C","")))&amp;C218))</f>
      </c>
      <c r="O218" s="39">
        <f>IF(M218="","",(IF(M218&lt;=15,1,IF(AND(M218&gt;15,M218&lt;=20),2,IF(AND(M218&gt;20,M218&lt;=30),3,IF(AND(M218&gt;30,M218&lt;=55),4,5))))&amp;IF(H218=podloge!$A$66,"X",IF(H218=podloge!$A$67,"Y",IF(H218=podloge!$A$68,"Z","")))&amp;C218))</f>
      </c>
      <c r="P218" s="74">
        <f t="shared" si="13"/>
      </c>
      <c r="Q218" s="74">
        <f t="shared" si="15"/>
      </c>
      <c r="R218" s="74">
        <f t="shared" si="14"/>
      </c>
    </row>
    <row r="219" spans="1:18" ht="12.75">
      <c r="A219" s="25">
        <v>212</v>
      </c>
      <c r="B219" s="47"/>
      <c r="C219" s="46"/>
      <c r="D219" s="45"/>
      <c r="E219" s="46"/>
      <c r="F219" s="46"/>
      <c r="G219" s="45"/>
      <c r="H219" s="46"/>
      <c r="I219" s="45"/>
      <c r="J219" s="46"/>
      <c r="K219" s="46"/>
      <c r="M219" s="39">
        <f t="shared" si="12"/>
      </c>
      <c r="N219" s="39">
        <f>IF(M219="","",(IF(M219&lt;=6,1,IF(AND(M219&gt;6,M219&lt;=15),2,IF(AND(M219&gt;15,M219&lt;=20),3,IF(AND(M219&gt;20,M219&lt;=35),4,IF(AND(M219&gt;35,M219&lt;=65),5,6)))))&amp;IF(H219=podloge!$A$66,"A",IF(H219=podloge!$A$67,"B",IF(H219=podloge!$A$68,"C","")))&amp;C219))</f>
      </c>
      <c r="O219" s="39">
        <f>IF(M219="","",(IF(M219&lt;=15,1,IF(AND(M219&gt;15,M219&lt;=20),2,IF(AND(M219&gt;20,M219&lt;=30),3,IF(AND(M219&gt;30,M219&lt;=55),4,5))))&amp;IF(H219=podloge!$A$66,"X",IF(H219=podloge!$A$67,"Y",IF(H219=podloge!$A$68,"Z","")))&amp;C219))</f>
      </c>
      <c r="P219" s="74">
        <f t="shared" si="13"/>
      </c>
      <c r="Q219" s="74">
        <f t="shared" si="15"/>
      </c>
      <c r="R219" s="74">
        <f t="shared" si="14"/>
      </c>
    </row>
    <row r="220" spans="1:18" ht="12.75">
      <c r="A220" s="25">
        <v>213</v>
      </c>
      <c r="B220" s="47"/>
      <c r="C220" s="46"/>
      <c r="D220" s="45"/>
      <c r="E220" s="46"/>
      <c r="F220" s="46"/>
      <c r="G220" s="45"/>
      <c r="H220" s="46"/>
      <c r="I220" s="45"/>
      <c r="J220" s="46"/>
      <c r="K220" s="46"/>
      <c r="M220" s="39">
        <f aca="true" t="shared" si="16" ref="M220:M248">IF(D220="","",leto-D220)</f>
      </c>
      <c r="N220" s="39">
        <f>IF(M220="","",(IF(M220&lt;=6,1,IF(AND(M220&gt;6,M220&lt;=15),2,IF(AND(M220&gt;15,M220&lt;=20),3,IF(AND(M220&gt;20,M220&lt;=35),4,IF(AND(M220&gt;35,M220&lt;=65),5,6)))))&amp;IF(H220=podloge!$A$66,"A",IF(H220=podloge!$A$67,"B",IF(H220=podloge!$A$68,"C","")))&amp;C220))</f>
      </c>
      <c r="O220" s="39">
        <f>IF(M220="","",(IF(M220&lt;=15,1,IF(AND(M220&gt;15,M220&lt;=20),2,IF(AND(M220&gt;20,M220&lt;=30),3,IF(AND(M220&gt;30,M220&lt;=55),4,5))))&amp;IF(H220=podloge!$A$66,"X",IF(H220=podloge!$A$67,"Y",IF(H220=podloge!$A$68,"Z","")))&amp;C220))</f>
      </c>
      <c r="P220" s="74">
        <f t="shared" si="13"/>
      </c>
      <c r="Q220" s="74">
        <f t="shared" si="15"/>
      </c>
      <c r="R220" s="74">
        <f t="shared" si="14"/>
      </c>
    </row>
    <row r="221" spans="1:18" ht="12.75">
      <c r="A221" s="25">
        <v>214</v>
      </c>
      <c r="B221" s="47"/>
      <c r="C221" s="46"/>
      <c r="D221" s="45"/>
      <c r="E221" s="46"/>
      <c r="F221" s="46"/>
      <c r="G221" s="45"/>
      <c r="H221" s="46"/>
      <c r="I221" s="45"/>
      <c r="J221" s="46"/>
      <c r="K221" s="46"/>
      <c r="M221" s="39">
        <f t="shared" si="16"/>
      </c>
      <c r="N221" s="39">
        <f>IF(M221="","",(IF(M221&lt;=6,1,IF(AND(M221&gt;6,M221&lt;=15),2,IF(AND(M221&gt;15,M221&lt;=20),3,IF(AND(M221&gt;20,M221&lt;=35),4,IF(AND(M221&gt;35,M221&lt;=65),5,6)))))&amp;IF(H221=podloge!$A$66,"A",IF(H221=podloge!$A$67,"B",IF(H221=podloge!$A$68,"C","")))&amp;C221))</f>
      </c>
      <c r="O221" s="39">
        <f>IF(M221="","",(IF(M221&lt;=15,1,IF(AND(M221&gt;15,M221&lt;=20),2,IF(AND(M221&gt;20,M221&lt;=30),3,IF(AND(M221&gt;30,M221&lt;=55),4,5))))&amp;IF(H221=podloge!$A$66,"X",IF(H221=podloge!$A$67,"Y",IF(H221=podloge!$A$68,"Z","")))&amp;C221))</f>
      </c>
      <c r="P221" s="74">
        <f t="shared" si="13"/>
      </c>
      <c r="Q221" s="74">
        <f t="shared" si="15"/>
      </c>
      <c r="R221" s="74">
        <f t="shared" si="14"/>
      </c>
    </row>
    <row r="222" spans="1:18" ht="12.75">
      <c r="A222" s="25">
        <v>215</v>
      </c>
      <c r="B222" s="47"/>
      <c r="C222" s="46"/>
      <c r="D222" s="45"/>
      <c r="E222" s="46"/>
      <c r="F222" s="46"/>
      <c r="G222" s="45"/>
      <c r="H222" s="46"/>
      <c r="I222" s="45"/>
      <c r="J222" s="46"/>
      <c r="K222" s="46"/>
      <c r="M222" s="39">
        <f t="shared" si="16"/>
      </c>
      <c r="N222" s="39">
        <f>IF(M222="","",(IF(M222&lt;=6,1,IF(AND(M222&gt;6,M222&lt;=15),2,IF(AND(M222&gt;15,M222&lt;=20),3,IF(AND(M222&gt;20,M222&lt;=35),4,IF(AND(M222&gt;35,M222&lt;=65),5,6)))))&amp;IF(H222=podloge!$A$66,"A",IF(H222=podloge!$A$67,"B",IF(H222=podloge!$A$68,"C","")))&amp;C222))</f>
      </c>
      <c r="O222" s="39">
        <f>IF(M222="","",(IF(M222&lt;=15,1,IF(AND(M222&gt;15,M222&lt;=20),2,IF(AND(M222&gt;20,M222&lt;=30),3,IF(AND(M222&gt;30,M222&lt;=55),4,5))))&amp;IF(H222=podloge!$A$66,"X",IF(H222=podloge!$A$67,"Y",IF(H222=podloge!$A$68,"Z","")))&amp;C222))</f>
      </c>
      <c r="P222" s="74">
        <f t="shared" si="13"/>
      </c>
      <c r="Q222" s="74">
        <f t="shared" si="15"/>
      </c>
      <c r="R222" s="74">
        <f t="shared" si="14"/>
      </c>
    </row>
    <row r="223" spans="1:18" ht="12.75">
      <c r="A223" s="25">
        <v>216</v>
      </c>
      <c r="B223" s="47"/>
      <c r="C223" s="46"/>
      <c r="D223" s="45"/>
      <c r="E223" s="46"/>
      <c r="F223" s="46"/>
      <c r="G223" s="45"/>
      <c r="H223" s="46"/>
      <c r="I223" s="45"/>
      <c r="J223" s="46"/>
      <c r="K223" s="46"/>
      <c r="M223" s="39">
        <f t="shared" si="16"/>
      </c>
      <c r="N223" s="39">
        <f>IF(M223="","",(IF(M223&lt;=6,1,IF(AND(M223&gt;6,M223&lt;=15),2,IF(AND(M223&gt;15,M223&lt;=20),3,IF(AND(M223&gt;20,M223&lt;=35),4,IF(AND(M223&gt;35,M223&lt;=65),5,6)))))&amp;IF(H223=podloge!$A$66,"A",IF(H223=podloge!$A$67,"B",IF(H223=podloge!$A$68,"C","")))&amp;C223))</f>
      </c>
      <c r="O223" s="39">
        <f>IF(M223="","",(IF(M223&lt;=15,1,IF(AND(M223&gt;15,M223&lt;=20),2,IF(AND(M223&gt;20,M223&lt;=30),3,IF(AND(M223&gt;30,M223&lt;=55),4,5))))&amp;IF(H223=podloge!$A$66,"X",IF(H223=podloge!$A$67,"Y",IF(H223=podloge!$A$68,"Z","")))&amp;C223))</f>
      </c>
      <c r="P223" s="74">
        <f t="shared" si="13"/>
      </c>
      <c r="Q223" s="74">
        <f t="shared" si="15"/>
      </c>
      <c r="R223" s="74">
        <f t="shared" si="14"/>
      </c>
    </row>
    <row r="224" spans="1:18" ht="12.75">
      <c r="A224" s="25">
        <v>217</v>
      </c>
      <c r="B224" s="47"/>
      <c r="C224" s="46"/>
      <c r="D224" s="45"/>
      <c r="E224" s="46"/>
      <c r="F224" s="46"/>
      <c r="G224" s="45"/>
      <c r="H224" s="46"/>
      <c r="I224" s="45"/>
      <c r="J224" s="46"/>
      <c r="K224" s="46"/>
      <c r="M224" s="39">
        <f t="shared" si="16"/>
      </c>
      <c r="N224" s="39">
        <f>IF(M224="","",(IF(M224&lt;=6,1,IF(AND(M224&gt;6,M224&lt;=15),2,IF(AND(M224&gt;15,M224&lt;=20),3,IF(AND(M224&gt;20,M224&lt;=35),4,IF(AND(M224&gt;35,M224&lt;=65),5,6)))))&amp;IF(H224=podloge!$A$66,"A",IF(H224=podloge!$A$67,"B",IF(H224=podloge!$A$68,"C","")))&amp;C224))</f>
      </c>
      <c r="O224" s="39">
        <f>IF(M224="","",(IF(M224&lt;=15,1,IF(AND(M224&gt;15,M224&lt;=20),2,IF(AND(M224&gt;20,M224&lt;=30),3,IF(AND(M224&gt;30,M224&lt;=55),4,5))))&amp;IF(H224=podloge!$A$66,"X",IF(H224=podloge!$A$67,"Y",IF(H224=podloge!$A$68,"Z","")))&amp;C224))</f>
      </c>
      <c r="P224" s="74">
        <f t="shared" si="13"/>
      </c>
      <c r="Q224" s="74">
        <f t="shared" si="15"/>
      </c>
      <c r="R224" s="74">
        <f t="shared" si="14"/>
      </c>
    </row>
    <row r="225" spans="1:18" ht="12.75">
      <c r="A225" s="25">
        <v>218</v>
      </c>
      <c r="B225" s="47"/>
      <c r="C225" s="46"/>
      <c r="D225" s="45"/>
      <c r="E225" s="46"/>
      <c r="F225" s="46"/>
      <c r="G225" s="45"/>
      <c r="H225" s="46"/>
      <c r="I225" s="45"/>
      <c r="J225" s="46"/>
      <c r="K225" s="46"/>
      <c r="M225" s="39"/>
      <c r="N225" s="39"/>
      <c r="O225" s="39"/>
      <c r="P225" s="74">
        <f t="shared" si="13"/>
      </c>
      <c r="Q225" s="74"/>
      <c r="R225" s="74">
        <f t="shared" si="14"/>
      </c>
    </row>
    <row r="226" spans="1:18" ht="12.75">
      <c r="A226" s="25">
        <v>219</v>
      </c>
      <c r="B226" s="47"/>
      <c r="C226" s="46"/>
      <c r="D226" s="45"/>
      <c r="E226" s="46"/>
      <c r="F226" s="46"/>
      <c r="G226" s="45"/>
      <c r="H226" s="46"/>
      <c r="I226" s="45"/>
      <c r="J226" s="46"/>
      <c r="K226" s="46"/>
      <c r="M226" s="39"/>
      <c r="N226" s="39"/>
      <c r="O226" s="39"/>
      <c r="P226" s="74">
        <f t="shared" si="13"/>
      </c>
      <c r="Q226" s="74"/>
      <c r="R226" s="74">
        <f t="shared" si="14"/>
      </c>
    </row>
    <row r="227" spans="1:18" ht="12.75">
      <c r="A227" s="25">
        <v>220</v>
      </c>
      <c r="B227" s="47"/>
      <c r="C227" s="46"/>
      <c r="D227" s="45"/>
      <c r="E227" s="46"/>
      <c r="F227" s="46"/>
      <c r="G227" s="45"/>
      <c r="H227" s="46"/>
      <c r="I227" s="45"/>
      <c r="J227" s="46"/>
      <c r="K227" s="46"/>
      <c r="M227" s="39"/>
      <c r="N227" s="39"/>
      <c r="O227" s="39"/>
      <c r="P227" s="74">
        <f t="shared" si="13"/>
      </c>
      <c r="Q227" s="74"/>
      <c r="R227" s="74">
        <f t="shared" si="14"/>
      </c>
    </row>
    <row r="228" spans="1:18" ht="12.75">
      <c r="A228" s="25">
        <v>221</v>
      </c>
      <c r="B228" s="47"/>
      <c r="C228" s="46"/>
      <c r="D228" s="45"/>
      <c r="E228" s="46"/>
      <c r="F228" s="46"/>
      <c r="G228" s="45"/>
      <c r="H228" s="46"/>
      <c r="I228" s="45"/>
      <c r="J228" s="46"/>
      <c r="K228" s="46"/>
      <c r="M228" s="39"/>
      <c r="N228" s="39"/>
      <c r="O228" s="39"/>
      <c r="P228" s="74">
        <f t="shared" si="13"/>
      </c>
      <c r="Q228" s="74"/>
      <c r="R228" s="74">
        <f t="shared" si="14"/>
      </c>
    </row>
    <row r="229" spans="1:18" ht="12.75">
      <c r="A229" s="25">
        <v>222</v>
      </c>
      <c r="B229" s="47"/>
      <c r="C229" s="46"/>
      <c r="D229" s="45"/>
      <c r="E229" s="46"/>
      <c r="F229" s="46"/>
      <c r="G229" s="45"/>
      <c r="H229" s="46"/>
      <c r="I229" s="45"/>
      <c r="J229" s="46"/>
      <c r="K229" s="46"/>
      <c r="M229" s="39"/>
      <c r="N229" s="39"/>
      <c r="O229" s="39"/>
      <c r="P229" s="74">
        <f t="shared" si="13"/>
      </c>
      <c r="Q229" s="74"/>
      <c r="R229" s="74">
        <f t="shared" si="14"/>
      </c>
    </row>
    <row r="230" spans="1:18" ht="12.75">
      <c r="A230" s="25">
        <v>223</v>
      </c>
      <c r="B230" s="47"/>
      <c r="C230" s="46"/>
      <c r="D230" s="45"/>
      <c r="E230" s="46"/>
      <c r="F230" s="46"/>
      <c r="G230" s="45"/>
      <c r="H230" s="46"/>
      <c r="I230" s="45"/>
      <c r="J230" s="46"/>
      <c r="K230" s="46"/>
      <c r="M230" s="39"/>
      <c r="N230" s="39"/>
      <c r="O230" s="39"/>
      <c r="P230" s="74">
        <f t="shared" si="13"/>
      </c>
      <c r="Q230" s="74"/>
      <c r="R230" s="74">
        <f t="shared" si="14"/>
      </c>
    </row>
    <row r="231" spans="1:18" ht="12.75">
      <c r="A231" s="25">
        <v>224</v>
      </c>
      <c r="B231" s="47"/>
      <c r="C231" s="46"/>
      <c r="D231" s="45"/>
      <c r="E231" s="46"/>
      <c r="F231" s="46"/>
      <c r="G231" s="45"/>
      <c r="H231" s="46"/>
      <c r="I231" s="45"/>
      <c r="J231" s="46"/>
      <c r="K231" s="46"/>
      <c r="M231" s="39"/>
      <c r="N231" s="39"/>
      <c r="O231" s="39"/>
      <c r="P231" s="74">
        <f t="shared" si="13"/>
      </c>
      <c r="Q231" s="74"/>
      <c r="R231" s="74">
        <f t="shared" si="14"/>
      </c>
    </row>
    <row r="232" spans="1:18" ht="12.75">
      <c r="A232" s="25">
        <v>225</v>
      </c>
      <c r="B232" s="47"/>
      <c r="C232" s="46"/>
      <c r="D232" s="45"/>
      <c r="E232" s="46"/>
      <c r="F232" s="46"/>
      <c r="G232" s="45"/>
      <c r="H232" s="46"/>
      <c r="I232" s="45"/>
      <c r="J232" s="46"/>
      <c r="K232" s="46"/>
      <c r="M232" s="39">
        <f t="shared" si="16"/>
      </c>
      <c r="N232" s="39">
        <f>IF(M232="","",(IF(M232&lt;=6,1,IF(AND(M232&gt;6,M232&lt;=15),2,IF(AND(M232&gt;15,M232&lt;=20),3,IF(AND(M232&gt;20,M232&lt;=35),4,IF(AND(M232&gt;35,M232&lt;=65),5,6)))))&amp;IF(H232=podloge!$A$66,"A",IF(H232=podloge!$A$67,"B",IF(H232=podloge!$A$68,"C","")))&amp;C232))</f>
      </c>
      <c r="O232" s="39">
        <f>IF(M232="","",(IF(M232&lt;=15,1,IF(AND(M232&gt;15,M232&lt;=20),2,IF(AND(M232&gt;20,M232&lt;=30),3,IF(AND(M232&gt;30,M232&lt;=55),4,5))))&amp;IF(H232=podloge!$A$66,"X",IF(H232=podloge!$A$67,"Y",IF(H232=podloge!$A$68,"Z","")))&amp;C232))</f>
      </c>
      <c r="P232" s="74">
        <f t="shared" si="13"/>
      </c>
      <c r="Q232" s="74">
        <f t="shared" si="15"/>
      </c>
      <c r="R232" s="74">
        <f t="shared" si="14"/>
      </c>
    </row>
    <row r="233" spans="1:18" ht="12.75">
      <c r="A233" s="25">
        <v>226</v>
      </c>
      <c r="B233" s="47"/>
      <c r="C233" s="46"/>
      <c r="D233" s="45"/>
      <c r="E233" s="46"/>
      <c r="F233" s="46"/>
      <c r="G233" s="45"/>
      <c r="H233" s="46"/>
      <c r="I233" s="45"/>
      <c r="J233" s="46"/>
      <c r="K233" s="46"/>
      <c r="M233" s="39">
        <f t="shared" si="16"/>
      </c>
      <c r="N233" s="39">
        <f>IF(M233="","",(IF(M233&lt;=6,1,IF(AND(M233&gt;6,M233&lt;=15),2,IF(AND(M233&gt;15,M233&lt;=20),3,IF(AND(M233&gt;20,M233&lt;=35),4,IF(AND(M233&gt;35,M233&lt;=65),5,6)))))&amp;IF(H233=podloge!$A$66,"A",IF(H233=podloge!$A$67,"B",IF(H233=podloge!$A$68,"C","")))&amp;C233))</f>
      </c>
      <c r="O233" s="39">
        <f>IF(M233="","",(IF(M233&lt;=15,1,IF(AND(M233&gt;15,M233&lt;=20),2,IF(AND(M233&gt;20,M233&lt;=30),3,IF(AND(M233&gt;30,M233&lt;=55),4,5))))&amp;IF(H233=podloge!$A$66,"X",IF(H233=podloge!$A$67,"Y",IF(H233=podloge!$A$68,"Z","")))&amp;C233))</f>
      </c>
      <c r="P233" s="74">
        <f t="shared" si="13"/>
      </c>
      <c r="Q233" s="74">
        <f t="shared" si="15"/>
      </c>
      <c r="R233" s="74">
        <f t="shared" si="14"/>
      </c>
    </row>
    <row r="234" spans="1:18" ht="12.75">
      <c r="A234" s="25">
        <v>227</v>
      </c>
      <c r="B234" s="47"/>
      <c r="C234" s="46"/>
      <c r="D234" s="45"/>
      <c r="E234" s="46"/>
      <c r="F234" s="46"/>
      <c r="G234" s="45"/>
      <c r="H234" s="46"/>
      <c r="I234" s="45"/>
      <c r="J234" s="46"/>
      <c r="K234" s="46"/>
      <c r="M234" s="39">
        <f t="shared" si="16"/>
      </c>
      <c r="N234" s="39">
        <f>IF(M234="","",(IF(M234&lt;=6,1,IF(AND(M234&gt;6,M234&lt;=15),2,IF(AND(M234&gt;15,M234&lt;=20),3,IF(AND(M234&gt;20,M234&lt;=35),4,IF(AND(M234&gt;35,M234&lt;=65),5,6)))))&amp;IF(H234=podloge!$A$66,"A",IF(H234=podloge!$A$67,"B",IF(H234=podloge!$A$68,"C","")))&amp;C234))</f>
      </c>
      <c r="O234" s="39">
        <f>IF(M234="","",(IF(M234&lt;=15,1,IF(AND(M234&gt;15,M234&lt;=20),2,IF(AND(M234&gt;20,M234&lt;=30),3,IF(AND(M234&gt;30,M234&lt;=55),4,5))))&amp;IF(H234=podloge!$A$66,"X",IF(H234=podloge!$A$67,"Y",IF(H234=podloge!$A$68,"Z","")))&amp;C234))</f>
      </c>
      <c r="P234" s="74">
        <f t="shared" si="13"/>
      </c>
      <c r="Q234" s="74">
        <f t="shared" si="15"/>
      </c>
      <c r="R234" s="74">
        <f t="shared" si="14"/>
      </c>
    </row>
    <row r="235" spans="1:18" ht="12.75">
      <c r="A235" s="25">
        <v>228</v>
      </c>
      <c r="B235" s="47"/>
      <c r="C235" s="46"/>
      <c r="D235" s="45"/>
      <c r="E235" s="46"/>
      <c r="F235" s="46"/>
      <c r="G235" s="45"/>
      <c r="H235" s="46"/>
      <c r="I235" s="45"/>
      <c r="J235" s="46"/>
      <c r="K235" s="46"/>
      <c r="M235" s="39">
        <f t="shared" si="16"/>
      </c>
      <c r="N235" s="39">
        <f>IF(M235="","",(IF(M235&lt;=6,1,IF(AND(M235&gt;6,M235&lt;=15),2,IF(AND(M235&gt;15,M235&lt;=20),3,IF(AND(M235&gt;20,M235&lt;=35),4,IF(AND(M235&gt;35,M235&lt;=65),5,6)))))&amp;IF(H235=podloge!$A$66,"A",IF(H235=podloge!$A$67,"B",IF(H235=podloge!$A$68,"C","")))&amp;C235))</f>
      </c>
      <c r="O235" s="39">
        <f>IF(M235="","",(IF(M235&lt;=15,1,IF(AND(M235&gt;15,M235&lt;=20),2,IF(AND(M235&gt;20,M235&lt;=30),3,IF(AND(M235&gt;30,M235&lt;=55),4,5))))&amp;IF(H235=podloge!$A$66,"X",IF(H235=podloge!$A$67,"Y",IF(H235=podloge!$A$68,"Z","")))&amp;C235))</f>
      </c>
      <c r="P235" s="74">
        <f t="shared" si="13"/>
      </c>
      <c r="Q235" s="74">
        <f t="shared" si="15"/>
      </c>
      <c r="R235" s="74">
        <f t="shared" si="14"/>
      </c>
    </row>
    <row r="236" spans="1:18" ht="12.75">
      <c r="A236" s="25">
        <v>229</v>
      </c>
      <c r="B236" s="47"/>
      <c r="C236" s="46"/>
      <c r="D236" s="45"/>
      <c r="E236" s="46"/>
      <c r="F236" s="46"/>
      <c r="G236" s="45"/>
      <c r="H236" s="46"/>
      <c r="I236" s="45"/>
      <c r="J236" s="46"/>
      <c r="K236" s="46"/>
      <c r="M236" s="39">
        <f t="shared" si="16"/>
      </c>
      <c r="N236" s="39">
        <f>IF(M236="","",(IF(M236&lt;=6,1,IF(AND(M236&gt;6,M236&lt;=15),2,IF(AND(M236&gt;15,M236&lt;=20),3,IF(AND(M236&gt;20,M236&lt;=35),4,IF(AND(M236&gt;35,M236&lt;=65),5,6)))))&amp;IF(H236=podloge!$A$66,"A",IF(H236=podloge!$A$67,"B",IF(H236=podloge!$A$68,"C","")))&amp;C236))</f>
      </c>
      <c r="O236" s="39">
        <f>IF(M236="","",(IF(M236&lt;=15,1,IF(AND(M236&gt;15,M236&lt;=20),2,IF(AND(M236&gt;20,M236&lt;=30),3,IF(AND(M236&gt;30,M236&lt;=55),4,5))))&amp;IF(H236=podloge!$A$66,"X",IF(H236=podloge!$A$67,"Y",IF(H236=podloge!$A$68,"Z","")))&amp;C236))</f>
      </c>
      <c r="P236" s="74">
        <f t="shared" si="13"/>
      </c>
      <c r="Q236" s="74">
        <f t="shared" si="15"/>
      </c>
      <c r="R236" s="74">
        <f t="shared" si="14"/>
      </c>
    </row>
    <row r="237" spans="1:18" ht="12.75">
      <c r="A237" s="25">
        <v>230</v>
      </c>
      <c r="B237" s="47"/>
      <c r="C237" s="46"/>
      <c r="D237" s="45"/>
      <c r="E237" s="46"/>
      <c r="F237" s="46"/>
      <c r="G237" s="45"/>
      <c r="H237" s="46"/>
      <c r="I237" s="45"/>
      <c r="J237" s="46"/>
      <c r="K237" s="46"/>
      <c r="M237" s="39">
        <f t="shared" si="16"/>
      </c>
      <c r="N237" s="39">
        <f>IF(M237="","",(IF(M237&lt;=6,1,IF(AND(M237&gt;6,M237&lt;=15),2,IF(AND(M237&gt;15,M237&lt;=20),3,IF(AND(M237&gt;20,M237&lt;=35),4,IF(AND(M237&gt;35,M237&lt;=65),5,6)))))&amp;IF(H237=podloge!$A$66,"A",IF(H237=podloge!$A$67,"B",IF(H237=podloge!$A$68,"C","")))&amp;C237))</f>
      </c>
      <c r="O237" s="39">
        <f>IF(M237="","",(IF(M237&lt;=15,1,IF(AND(M237&gt;15,M237&lt;=20),2,IF(AND(M237&gt;20,M237&lt;=30),3,IF(AND(M237&gt;30,M237&lt;=55),4,5))))&amp;IF(H237=podloge!$A$66,"X",IF(H237=podloge!$A$67,"Y",IF(H237=podloge!$A$68,"Z","")))&amp;C237))</f>
      </c>
      <c r="P237" s="74">
        <f t="shared" si="13"/>
      </c>
      <c r="Q237" s="74">
        <f t="shared" si="15"/>
      </c>
      <c r="R237" s="74">
        <f t="shared" si="14"/>
      </c>
    </row>
    <row r="238" spans="1:18" ht="12.75">
      <c r="A238" s="25">
        <v>231</v>
      </c>
      <c r="B238" s="47"/>
      <c r="C238" s="46"/>
      <c r="D238" s="45"/>
      <c r="E238" s="46"/>
      <c r="F238" s="46"/>
      <c r="G238" s="45"/>
      <c r="H238" s="46"/>
      <c r="I238" s="45"/>
      <c r="J238" s="46"/>
      <c r="K238" s="46"/>
      <c r="M238" s="39">
        <f t="shared" si="16"/>
      </c>
      <c r="N238" s="39">
        <f>IF(M238="","",(IF(M238&lt;=6,1,IF(AND(M238&gt;6,M238&lt;=15),2,IF(AND(M238&gt;15,M238&lt;=20),3,IF(AND(M238&gt;20,M238&lt;=35),4,IF(AND(M238&gt;35,M238&lt;=65),5,6)))))&amp;IF(H238=podloge!$A$66,"A",IF(H238=podloge!$A$67,"B",IF(H238=podloge!$A$68,"C","")))&amp;C238))</f>
      </c>
      <c r="O238" s="39">
        <f>IF(M238="","",(IF(M238&lt;=15,1,IF(AND(M238&gt;15,M238&lt;=20),2,IF(AND(M238&gt;20,M238&lt;=30),3,IF(AND(M238&gt;30,M238&lt;=55),4,5))))&amp;IF(H238=podloge!$A$66,"X",IF(H238=podloge!$A$67,"Y",IF(H238=podloge!$A$68,"Z","")))&amp;C238))</f>
      </c>
      <c r="P238" s="74">
        <f t="shared" si="13"/>
      </c>
      <c r="Q238" s="74">
        <f t="shared" si="15"/>
      </c>
      <c r="R238" s="74">
        <f t="shared" si="14"/>
      </c>
    </row>
    <row r="239" spans="1:18" ht="12.75">
      <c r="A239" s="25">
        <v>232</v>
      </c>
      <c r="B239" s="47"/>
      <c r="C239" s="46"/>
      <c r="D239" s="45"/>
      <c r="E239" s="46"/>
      <c r="F239" s="46"/>
      <c r="G239" s="45"/>
      <c r="H239" s="46"/>
      <c r="I239" s="45"/>
      <c r="J239" s="46"/>
      <c r="K239" s="46"/>
      <c r="M239" s="39">
        <f t="shared" si="16"/>
      </c>
      <c r="N239" s="39">
        <f>IF(M239="","",(IF(M239&lt;=6,1,IF(AND(M239&gt;6,M239&lt;=15),2,IF(AND(M239&gt;15,M239&lt;=20),3,IF(AND(M239&gt;20,M239&lt;=35),4,IF(AND(M239&gt;35,M239&lt;=65),5,6)))))&amp;IF(H239=podloge!$A$66,"A",IF(H239=podloge!$A$67,"B",IF(H239=podloge!$A$68,"C","")))&amp;C239))</f>
      </c>
      <c r="O239" s="39">
        <f>IF(M239="","",(IF(M239&lt;=15,1,IF(AND(M239&gt;15,M239&lt;=20),2,IF(AND(M239&gt;20,M239&lt;=30),3,IF(AND(M239&gt;30,M239&lt;=55),4,5))))&amp;IF(H239=podloge!$A$66,"X",IF(H239=podloge!$A$67,"Y",IF(H239=podloge!$A$68,"Z","")))&amp;C239))</f>
      </c>
      <c r="P239" s="74">
        <f t="shared" si="13"/>
      </c>
      <c r="Q239" s="74">
        <f t="shared" si="15"/>
      </c>
      <c r="R239" s="74">
        <f t="shared" si="14"/>
      </c>
    </row>
    <row r="240" spans="1:18" ht="12.75">
      <c r="A240" s="25">
        <v>233</v>
      </c>
      <c r="B240" s="47"/>
      <c r="C240" s="46"/>
      <c r="D240" s="45"/>
      <c r="E240" s="46"/>
      <c r="F240" s="46"/>
      <c r="G240" s="45"/>
      <c r="H240" s="46"/>
      <c r="I240" s="45"/>
      <c r="J240" s="46"/>
      <c r="K240" s="46"/>
      <c r="M240" s="39">
        <f t="shared" si="16"/>
      </c>
      <c r="N240" s="39">
        <f>IF(M240="","",(IF(M240&lt;=6,1,IF(AND(M240&gt;6,M240&lt;=15),2,IF(AND(M240&gt;15,M240&lt;=20),3,IF(AND(M240&gt;20,M240&lt;=35),4,IF(AND(M240&gt;35,M240&lt;=65),5,6)))))&amp;IF(H240=podloge!$A$66,"A",IF(H240=podloge!$A$67,"B",IF(H240=podloge!$A$68,"C","")))&amp;C240))</f>
      </c>
      <c r="O240" s="39">
        <f>IF(M240="","",(IF(M240&lt;=15,1,IF(AND(M240&gt;15,M240&lt;=20),2,IF(AND(M240&gt;20,M240&lt;=30),3,IF(AND(M240&gt;30,M240&lt;=55),4,5))))&amp;IF(H240=podloge!$A$66,"X",IF(H240=podloge!$A$67,"Y",IF(H240=podloge!$A$68,"Z","")))&amp;C240))</f>
      </c>
      <c r="P240" s="74">
        <f t="shared" si="13"/>
      </c>
      <c r="Q240" s="74">
        <f t="shared" si="15"/>
      </c>
      <c r="R240" s="74">
        <f t="shared" si="14"/>
      </c>
    </row>
    <row r="241" spans="1:18" ht="12.75">
      <c r="A241" s="25">
        <v>234</v>
      </c>
      <c r="B241" s="47"/>
      <c r="C241" s="46"/>
      <c r="D241" s="45"/>
      <c r="E241" s="46"/>
      <c r="F241" s="46"/>
      <c r="G241" s="45"/>
      <c r="H241" s="46"/>
      <c r="I241" s="45"/>
      <c r="J241" s="46"/>
      <c r="K241" s="46"/>
      <c r="M241" s="39">
        <f t="shared" si="16"/>
      </c>
      <c r="N241" s="39">
        <f>IF(M241="","",(IF(M241&lt;=6,1,IF(AND(M241&gt;6,M241&lt;=15),2,IF(AND(M241&gt;15,M241&lt;=20),3,IF(AND(M241&gt;20,M241&lt;=35),4,IF(AND(M241&gt;35,M241&lt;=65),5,6)))))&amp;IF(H241=podloge!$A$66,"A",IF(H241=podloge!$A$67,"B",IF(H241=podloge!$A$68,"C","")))&amp;C241))</f>
      </c>
      <c r="O241" s="39">
        <f>IF(M241="","",(IF(M241&lt;=15,1,IF(AND(M241&gt;15,M241&lt;=20),2,IF(AND(M241&gt;20,M241&lt;=30),3,IF(AND(M241&gt;30,M241&lt;=55),4,5))))&amp;IF(H241=podloge!$A$66,"X",IF(H241=podloge!$A$67,"Y",IF(H241=podloge!$A$68,"Z","")))&amp;C241))</f>
      </c>
      <c r="P241" s="74">
        <f t="shared" si="13"/>
      </c>
      <c r="Q241" s="74">
        <f t="shared" si="15"/>
      </c>
      <c r="R241" s="74">
        <f t="shared" si="14"/>
      </c>
    </row>
    <row r="242" spans="1:18" ht="12.75">
      <c r="A242" s="25">
        <v>235</v>
      </c>
      <c r="B242" s="47"/>
      <c r="C242" s="46"/>
      <c r="D242" s="45"/>
      <c r="E242" s="46"/>
      <c r="F242" s="46"/>
      <c r="G242" s="45"/>
      <c r="H242" s="46"/>
      <c r="I242" s="45"/>
      <c r="J242" s="46"/>
      <c r="K242" s="46"/>
      <c r="M242" s="39">
        <f t="shared" si="16"/>
      </c>
      <c r="N242" s="39">
        <f>IF(M242="","",(IF(M242&lt;=6,1,IF(AND(M242&gt;6,M242&lt;=15),2,IF(AND(M242&gt;15,M242&lt;=20),3,IF(AND(M242&gt;20,M242&lt;=35),4,IF(AND(M242&gt;35,M242&lt;=65),5,6)))))&amp;IF(H242=podloge!$A$66,"A",IF(H242=podloge!$A$67,"B",IF(H242=podloge!$A$68,"C","")))&amp;C242))</f>
      </c>
      <c r="O242" s="39">
        <f>IF(M242="","",(IF(M242&lt;=15,1,IF(AND(M242&gt;15,M242&lt;=20),2,IF(AND(M242&gt;20,M242&lt;=30),3,IF(AND(M242&gt;30,M242&lt;=55),4,5))))&amp;IF(H242=podloge!$A$66,"X",IF(H242=podloge!$A$67,"Y",IF(H242=podloge!$A$68,"Z","")))&amp;C242))</f>
      </c>
      <c r="P242" s="74">
        <f t="shared" si="13"/>
      </c>
      <c r="Q242" s="74">
        <f t="shared" si="15"/>
      </c>
      <c r="R242" s="74">
        <f t="shared" si="14"/>
      </c>
    </row>
    <row r="243" spans="1:18" ht="12.75">
      <c r="A243" s="25">
        <v>236</v>
      </c>
      <c r="B243" s="47"/>
      <c r="C243" s="46"/>
      <c r="D243" s="45"/>
      <c r="E243" s="46"/>
      <c r="F243" s="46"/>
      <c r="G243" s="45"/>
      <c r="H243" s="46"/>
      <c r="I243" s="45"/>
      <c r="J243" s="46"/>
      <c r="K243" s="46"/>
      <c r="M243" s="39">
        <f t="shared" si="16"/>
      </c>
      <c r="N243" s="39">
        <f>IF(M243="","",(IF(M243&lt;=6,1,IF(AND(M243&gt;6,M243&lt;=15),2,IF(AND(M243&gt;15,M243&lt;=20),3,IF(AND(M243&gt;20,M243&lt;=35),4,IF(AND(M243&gt;35,M243&lt;=65),5,6)))))&amp;IF(H243=podloge!$A$66,"A",IF(H243=podloge!$A$67,"B",IF(H243=podloge!$A$68,"C","")))&amp;C243))</f>
      </c>
      <c r="O243" s="39">
        <f>IF(M243="","",(IF(M243&lt;=15,1,IF(AND(M243&gt;15,M243&lt;=20),2,IF(AND(M243&gt;20,M243&lt;=30),3,IF(AND(M243&gt;30,M243&lt;=55),4,5))))&amp;IF(H243=podloge!$A$66,"X",IF(H243=podloge!$A$67,"Y",IF(H243=podloge!$A$68,"Z","")))&amp;C243))</f>
      </c>
      <c r="P243" s="74">
        <f t="shared" si="13"/>
      </c>
      <c r="Q243" s="74">
        <f t="shared" si="15"/>
      </c>
      <c r="R243" s="74">
        <f t="shared" si="14"/>
      </c>
    </row>
    <row r="244" spans="1:18" ht="12.75">
      <c r="A244" s="25">
        <v>237</v>
      </c>
      <c r="B244" s="47"/>
      <c r="C244" s="46"/>
      <c r="D244" s="45"/>
      <c r="E244" s="46"/>
      <c r="F244" s="46"/>
      <c r="G244" s="45"/>
      <c r="H244" s="46"/>
      <c r="I244" s="45"/>
      <c r="J244" s="46"/>
      <c r="K244" s="46"/>
      <c r="M244" s="39">
        <f t="shared" si="16"/>
      </c>
      <c r="N244" s="39">
        <f>IF(M244="","",(IF(M244&lt;=6,1,IF(AND(M244&gt;6,M244&lt;=15),2,IF(AND(M244&gt;15,M244&lt;=20),3,IF(AND(M244&gt;20,M244&lt;=35),4,IF(AND(M244&gt;35,M244&lt;=65),5,6)))))&amp;IF(H244=podloge!$A$66,"A",IF(H244=podloge!$A$67,"B",IF(H244=podloge!$A$68,"C","")))&amp;C244))</f>
      </c>
      <c r="O244" s="39">
        <f>IF(M244="","",(IF(M244&lt;=15,1,IF(AND(M244&gt;15,M244&lt;=20),2,IF(AND(M244&gt;20,M244&lt;=30),3,IF(AND(M244&gt;30,M244&lt;=55),4,5))))&amp;IF(H244=podloge!$A$66,"X",IF(H244=podloge!$A$67,"Y",IF(H244=podloge!$A$68,"Z","")))&amp;C244))</f>
      </c>
      <c r="P244" s="74">
        <f t="shared" si="13"/>
      </c>
      <c r="Q244" s="74">
        <f t="shared" si="15"/>
      </c>
      <c r="R244" s="74">
        <f t="shared" si="14"/>
      </c>
    </row>
    <row r="245" spans="1:18" ht="12.75">
      <c r="A245" s="25">
        <v>238</v>
      </c>
      <c r="B245" s="47"/>
      <c r="C245" s="46"/>
      <c r="D245" s="45"/>
      <c r="E245" s="46"/>
      <c r="F245" s="46"/>
      <c r="G245" s="45"/>
      <c r="H245" s="46"/>
      <c r="I245" s="45"/>
      <c r="J245" s="46"/>
      <c r="K245" s="46"/>
      <c r="M245" s="39">
        <f t="shared" si="16"/>
      </c>
      <c r="N245" s="39">
        <f>IF(M245="","",(IF(M245&lt;=6,1,IF(AND(M245&gt;6,M245&lt;=15),2,IF(AND(M245&gt;15,M245&lt;=20),3,IF(AND(M245&gt;20,M245&lt;=35),4,IF(AND(M245&gt;35,M245&lt;=65),5,6)))))&amp;IF(H245=podloge!$A$66,"A",IF(H245=podloge!$A$67,"B",IF(H245=podloge!$A$68,"C","")))&amp;C245))</f>
      </c>
      <c r="O245" s="39">
        <f>IF(M245="","",(IF(M245&lt;=15,1,IF(AND(M245&gt;15,M245&lt;=20),2,IF(AND(M245&gt;20,M245&lt;=30),3,IF(AND(M245&gt;30,M245&lt;=55),4,5))))&amp;IF(H245=podloge!$A$66,"X",IF(H245=podloge!$A$67,"Y",IF(H245=podloge!$A$68,"Z","")))&amp;C245))</f>
      </c>
      <c r="P245" s="74">
        <f t="shared" si="13"/>
      </c>
      <c r="Q245" s="74">
        <f t="shared" si="15"/>
      </c>
      <c r="R245" s="74">
        <f t="shared" si="14"/>
      </c>
    </row>
    <row r="246" spans="1:18" ht="12.75">
      <c r="A246" s="25">
        <v>239</v>
      </c>
      <c r="B246" s="47"/>
      <c r="C246" s="46"/>
      <c r="D246" s="45"/>
      <c r="E246" s="46"/>
      <c r="F246" s="46"/>
      <c r="G246" s="45"/>
      <c r="H246" s="46"/>
      <c r="I246" s="45"/>
      <c r="J246" s="46"/>
      <c r="K246" s="46"/>
      <c r="M246" s="39">
        <f t="shared" si="16"/>
      </c>
      <c r="N246" s="39">
        <f>IF(M246="","",(IF(M246&lt;=6,1,IF(AND(M246&gt;6,M246&lt;=15),2,IF(AND(M246&gt;15,M246&lt;=20),3,IF(AND(M246&gt;20,M246&lt;=35),4,IF(AND(M246&gt;35,M246&lt;=65),5,6)))))&amp;IF(H246=podloge!$A$66,"A",IF(H246=podloge!$A$67,"B",IF(H246=podloge!$A$68,"C","")))&amp;C246))</f>
      </c>
      <c r="O246" s="39">
        <f>IF(M246="","",(IF(M246&lt;=15,1,IF(AND(M246&gt;15,M246&lt;=20),2,IF(AND(M246&gt;20,M246&lt;=30),3,IF(AND(M246&gt;30,M246&lt;=55),4,5))))&amp;IF(H246=podloge!$A$66,"X",IF(H246=podloge!$A$67,"Y",IF(H246=podloge!$A$68,"Z","")))&amp;C246))</f>
      </c>
      <c r="P246" s="74">
        <f t="shared" si="13"/>
      </c>
      <c r="Q246" s="74">
        <f t="shared" si="15"/>
      </c>
      <c r="R246" s="74">
        <f t="shared" si="14"/>
      </c>
    </row>
    <row r="247" spans="1:18" ht="12.75">
      <c r="A247" s="25">
        <v>240</v>
      </c>
      <c r="B247" s="47"/>
      <c r="C247" s="46"/>
      <c r="D247" s="45"/>
      <c r="E247" s="46"/>
      <c r="F247" s="46"/>
      <c r="G247" s="45"/>
      <c r="H247" s="46"/>
      <c r="I247" s="45"/>
      <c r="J247" s="46"/>
      <c r="K247" s="46"/>
      <c r="M247" s="39">
        <f t="shared" si="16"/>
      </c>
      <c r="N247" s="39">
        <f>IF(M247="","",(IF(M247&lt;=6,1,IF(AND(M247&gt;6,M247&lt;=15),2,IF(AND(M247&gt;15,M247&lt;=20),3,IF(AND(M247&gt;20,M247&lt;=35),4,IF(AND(M247&gt;35,M247&lt;=65),5,6)))))&amp;IF(H247=podloge!$A$66,"A",IF(H247=podloge!$A$67,"B",IF(H247=podloge!$A$68,"C","")))&amp;C247))</f>
      </c>
      <c r="O247" s="39">
        <f>IF(M247="","",(IF(M247&lt;=15,1,IF(AND(M247&gt;15,M247&lt;=20),2,IF(AND(M247&gt;20,M247&lt;=30),3,IF(AND(M247&gt;30,M247&lt;=55),4,5))))&amp;IF(H247=podloge!$A$66,"X",IF(H247=podloge!$A$67,"Y",IF(H247=podloge!$A$68,"Z","")))&amp;C247))</f>
      </c>
      <c r="P247" s="74">
        <f t="shared" si="13"/>
      </c>
      <c r="Q247" s="74">
        <f t="shared" si="15"/>
      </c>
      <c r="R247" s="74">
        <f t="shared" si="14"/>
      </c>
    </row>
    <row r="248" spans="1:18" ht="12.75">
      <c r="A248" s="25">
        <v>241</v>
      </c>
      <c r="B248" s="47"/>
      <c r="C248" s="46"/>
      <c r="D248" s="45"/>
      <c r="E248" s="46"/>
      <c r="F248" s="46"/>
      <c r="G248" s="45"/>
      <c r="H248" s="46"/>
      <c r="I248" s="45"/>
      <c r="J248" s="46"/>
      <c r="K248" s="46"/>
      <c r="M248" s="39">
        <f t="shared" si="16"/>
      </c>
      <c r="N248" s="39">
        <f>IF(M248="","",(IF(M248&lt;=6,1,IF(AND(M248&gt;6,M248&lt;=15),2,IF(AND(M248&gt;15,M248&lt;=20),3,IF(AND(M248&gt;20,M248&lt;=35),4,IF(AND(M248&gt;35,M248&lt;=65),5,6)))))&amp;IF(H248=podloge!$A$66,"A",IF(H248=podloge!$A$67,"B",IF(H248=podloge!$A$68,"C","")))&amp;C248))</f>
      </c>
      <c r="O248" s="39">
        <f>IF(M248="","",(IF(M248&lt;=15,1,IF(AND(M248&gt;15,M248&lt;=20),2,IF(AND(M248&gt;20,M248&lt;=30),3,IF(AND(M248&gt;30,M248&lt;=55),4,5))))&amp;IF(H248=podloge!$A$66,"X",IF(H248=podloge!$A$67,"Y",IF(H248=podloge!$A$68,"Z","")))&amp;C248))</f>
      </c>
      <c r="P248" s="74">
        <f t="shared" si="13"/>
      </c>
      <c r="Q248" s="74">
        <f t="shared" si="15"/>
      </c>
      <c r="R248" s="74">
        <f t="shared" si="14"/>
      </c>
    </row>
  </sheetData>
  <sheetProtection password="DC1F" sheet="1" objects="1" scenarios="1" selectLockedCells="1"/>
  <mergeCells count="14">
    <mergeCell ref="M5:M7"/>
    <mergeCell ref="A5:A7"/>
    <mergeCell ref="B5:B7"/>
    <mergeCell ref="C5:C7"/>
    <mergeCell ref="D5:D7"/>
    <mergeCell ref="E5:E7"/>
    <mergeCell ref="F5:F7"/>
    <mergeCell ref="G5:G7"/>
    <mergeCell ref="K5:K7"/>
    <mergeCell ref="A3:B3"/>
    <mergeCell ref="I5:I7"/>
    <mergeCell ref="H5:H7"/>
    <mergeCell ref="J5:J7"/>
    <mergeCell ref="C3:K3"/>
  </mergeCells>
  <dataValidations count="6">
    <dataValidation type="list" allowBlank="1" showInputMessage="1" showErrorMessage="1" promptTitle="Višina plačane članarine:" prompt="Višino ste določili na uvodnem obrazcu, v rubriki &quot;znesek na posameznika&quot; " sqref="K8:K248">
      <formula1>seznam12</formula1>
    </dataValidation>
    <dataValidation type="list" allowBlank="1" showInputMessage="1" showErrorMessage="1" promptTitle="Izberi spol:" prompt="M&#10;Ž" sqref="C8:C248">
      <formula1>seznam10</formula1>
    </dataValidation>
    <dataValidation type="list" allowBlank="1" showInputMessage="1" showErrorMessage="1" promptTitle="Izberite razred športnika:" prompt="mladinski razred&#10;svetovni razred&#10;mednarodni razred&#10;perspektivni razred&#10;državni razred" sqref="E8:E248">
      <formula1>seznam3</formula1>
    </dataValidation>
    <dataValidation type="list" allowBlank="1" showInputMessage="1" showErrorMessage="1" promptTitle="Ali je športnik registriran?" prompt="DA&#10;NE" sqref="F8:F248">
      <formula1>seznam1</formula1>
    </dataValidation>
    <dataValidation type="list" allowBlank="1" showInputMessage="1" showErrorMessage="1" promptTitle="V katero skupino spada športnik?" prompt="kakovostni in vrhunski šport&#10;interesna dejavnost&#10;športna rekreacija" sqref="H8:H248">
      <formula1>seznam11</formula1>
    </dataValidation>
    <dataValidation type="list" allowBlank="1" showInputMessage="1" showErrorMessage="1" promptTitle="Ali je športnik občan?" prompt="DA&#10;NE" errorTitle="Napaka pri vnosu!" sqref="J8:J248">
      <formula1>seznam1</formula1>
    </dataValidation>
  </dataValidations>
  <printOptions horizontalCentered="1"/>
  <pageMargins left="0.7874015748031497" right="0.7874015748031497" top="0.984251968503937" bottom="0.65" header="0.3937007874015748" footer="0.31496062992125984"/>
  <pageSetup horizontalDpi="600" verticalDpi="600" orientation="landscape" paperSize="9" r:id="rId3"/>
  <headerFooter alignWithMargins="0">
    <oddHeader>&amp;L&amp;"Arial CE,Krepko"Občina Dol pri Ljubljani&amp;"Arial CE,Običajno"
_________________________________________________________________&amp;R&amp;"Arial CE,Krepko"Razpis – šport&amp;"Arial CE,Običajno"
____________________________________________________________________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30" zoomScalePageLayoutView="0" workbookViewId="0" topLeftCell="A1">
      <pane ySplit="1" topLeftCell="A2" activePane="bottomLeft" state="frozen"/>
      <selection pane="topLeft" activeCell="C95" sqref="C95"/>
      <selection pane="bottomLeft" activeCell="F5" sqref="F5:S5"/>
    </sheetView>
  </sheetViews>
  <sheetFormatPr defaultColWidth="4.875" defaultRowHeight="12.75"/>
  <cols>
    <col min="1" max="16384" width="4.875" style="4" customWidth="1"/>
  </cols>
  <sheetData>
    <row r="1" spans="1:19" s="20" customFormat="1" ht="15.75">
      <c r="A1" s="122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21" ht="12.75">
      <c r="A2" s="5"/>
      <c r="B2" s="5"/>
      <c r="U2" s="56" t="s">
        <v>249</v>
      </c>
    </row>
    <row r="3" spans="1:21" s="1" customFormat="1" ht="12.75">
      <c r="A3" s="157" t="s">
        <v>50</v>
      </c>
      <c r="B3" s="178"/>
      <c r="C3" s="178"/>
      <c r="D3" s="178"/>
      <c r="E3" s="158"/>
      <c r="F3" s="179" t="str">
        <f>naziv</f>
        <v>IME KLUBA/DRUŠTVA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  <c r="U3" s="9" t="s">
        <v>330</v>
      </c>
    </row>
    <row r="4" spans="1:21" s="9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U4" s="1" t="s">
        <v>331</v>
      </c>
    </row>
    <row r="5" spans="1:21" s="1" customFormat="1" ht="12.75">
      <c r="A5" s="182" t="s">
        <v>107</v>
      </c>
      <c r="B5" s="182"/>
      <c r="C5" s="182"/>
      <c r="D5" s="182"/>
      <c r="E5" s="182"/>
      <c r="F5" s="183" t="s">
        <v>196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U5" s="66" t="s">
        <v>332</v>
      </c>
    </row>
    <row r="6" spans="1:21" ht="12.75">
      <c r="A6" s="12"/>
      <c r="D6" s="14"/>
      <c r="U6" s="67" t="s">
        <v>333</v>
      </c>
    </row>
    <row r="7" spans="1:21" ht="12.75">
      <c r="A7" s="5" t="s">
        <v>56</v>
      </c>
      <c r="U7" s="5" t="s">
        <v>235</v>
      </c>
    </row>
    <row r="8" spans="1:21" ht="12.75">
      <c r="A8" s="165" t="s">
        <v>100</v>
      </c>
      <c r="B8" s="166"/>
      <c r="C8" s="166"/>
      <c r="D8" s="166"/>
      <c r="E8" s="166"/>
      <c r="F8" s="166"/>
      <c r="G8" s="167"/>
      <c r="H8" s="168" t="s">
        <v>357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0"/>
      <c r="U8" s="4" t="s">
        <v>236</v>
      </c>
    </row>
    <row r="9" spans="1:21" ht="12.75">
      <c r="A9" s="165" t="s">
        <v>347</v>
      </c>
      <c r="B9" s="166"/>
      <c r="C9" s="166"/>
      <c r="D9" s="166"/>
      <c r="E9" s="166"/>
      <c r="F9" s="166"/>
      <c r="G9" s="167"/>
      <c r="H9" s="17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3"/>
      <c r="U9" s="5" t="s">
        <v>237</v>
      </c>
    </row>
    <row r="10" spans="1:21" s="10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U10" s="4" t="s">
        <v>238</v>
      </c>
    </row>
    <row r="11" spans="1:21" ht="12.75">
      <c r="A11" s="32" t="s">
        <v>58</v>
      </c>
      <c r="B11" s="10"/>
      <c r="C11" s="10"/>
      <c r="D11" s="10"/>
      <c r="E11" s="10"/>
      <c r="F11" s="10"/>
      <c r="U11" s="32" t="s">
        <v>239</v>
      </c>
    </row>
    <row r="12" spans="1:21" ht="12.75">
      <c r="A12" s="175" t="s">
        <v>337</v>
      </c>
      <c r="B12" s="175"/>
      <c r="C12" s="175"/>
      <c r="D12" s="175"/>
      <c r="E12" s="175"/>
      <c r="F12" s="175"/>
      <c r="G12" s="175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U12" s="4" t="s">
        <v>240</v>
      </c>
    </row>
    <row r="13" spans="1:19" ht="12.75">
      <c r="A13" s="175" t="s">
        <v>338</v>
      </c>
      <c r="B13" s="175"/>
      <c r="C13" s="175"/>
      <c r="D13" s="175"/>
      <c r="E13" s="175"/>
      <c r="F13" s="175"/>
      <c r="G13" s="175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21" ht="12.75">
      <c r="A14" s="175" t="s">
        <v>112</v>
      </c>
      <c r="B14" s="175"/>
      <c r="C14" s="175"/>
      <c r="D14" s="175"/>
      <c r="E14" s="175"/>
      <c r="F14" s="175"/>
      <c r="G14" s="175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U14" s="55" t="s">
        <v>250</v>
      </c>
    </row>
    <row r="15" spans="1:21" ht="12.75">
      <c r="A15" s="175" t="s">
        <v>338</v>
      </c>
      <c r="B15" s="175"/>
      <c r="C15" s="175"/>
      <c r="D15" s="175"/>
      <c r="E15" s="175"/>
      <c r="F15" s="175"/>
      <c r="G15" s="175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U15" s="4" t="s">
        <v>335</v>
      </c>
    </row>
    <row r="16" ht="12.75">
      <c r="U16" s="4" t="s">
        <v>334</v>
      </c>
    </row>
    <row r="17" spans="1:21" ht="12.75">
      <c r="A17" s="5" t="s">
        <v>59</v>
      </c>
      <c r="U17" s="5" t="s">
        <v>235</v>
      </c>
    </row>
    <row r="18" spans="1:21" ht="12.75">
      <c r="A18" s="84" t="s">
        <v>588</v>
      </c>
      <c r="B18" s="84"/>
      <c r="C18" s="125" t="s">
        <v>24</v>
      </c>
      <c r="D18" s="125"/>
      <c r="E18" s="125" t="s">
        <v>25</v>
      </c>
      <c r="F18" s="125"/>
      <c r="U18" s="4" t="s">
        <v>241</v>
      </c>
    </row>
    <row r="19" spans="1:21" ht="12.75">
      <c r="A19" s="33" t="s">
        <v>22</v>
      </c>
      <c r="B19" s="33" t="s">
        <v>23</v>
      </c>
      <c r="C19" s="44"/>
      <c r="D19" s="44"/>
      <c r="E19" s="44"/>
      <c r="F19" s="44"/>
      <c r="U19" s="5" t="s">
        <v>242</v>
      </c>
    </row>
    <row r="20" spans="1:21" ht="12.75">
      <c r="A20" s="176" t="s">
        <v>10</v>
      </c>
      <c r="B20" s="176"/>
      <c r="C20" s="83">
        <f>IF(SUM(C19:D19)=0,"",SUM(C19:D19))</f>
      </c>
      <c r="D20" s="83"/>
      <c r="E20" s="83">
        <f>IF(SUM(E19:F19)=0,"",SUM(E19:F19))</f>
      </c>
      <c r="F20" s="83"/>
      <c r="U20" s="4" t="s">
        <v>243</v>
      </c>
    </row>
    <row r="21" ht="12.75">
      <c r="U21" s="5" t="s">
        <v>244</v>
      </c>
    </row>
    <row r="22" spans="1:21" ht="12.75">
      <c r="A22" s="5" t="s">
        <v>61</v>
      </c>
      <c r="U22" s="4" t="s">
        <v>245</v>
      </c>
    </row>
    <row r="23" spans="1:21" ht="12.75">
      <c r="A23" s="125" t="s">
        <v>62</v>
      </c>
      <c r="B23" s="125"/>
      <c r="C23" s="125"/>
      <c r="D23" s="125" t="s">
        <v>63</v>
      </c>
      <c r="E23" s="125"/>
      <c r="F23" s="125"/>
      <c r="G23" s="125" t="s">
        <v>101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U23" s="5" t="s">
        <v>246</v>
      </c>
    </row>
    <row r="24" spans="1:21" ht="12.75">
      <c r="A24" s="124"/>
      <c r="B24" s="124"/>
      <c r="C24" s="124"/>
      <c r="D24" s="124"/>
      <c r="E24" s="124"/>
      <c r="F24" s="124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U24" s="4" t="s">
        <v>247</v>
      </c>
    </row>
    <row r="25" spans="1:21" ht="12.75">
      <c r="A25" s="124"/>
      <c r="B25" s="124"/>
      <c r="C25" s="124"/>
      <c r="D25" s="124"/>
      <c r="E25" s="124"/>
      <c r="F25" s="124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U25" s="5" t="s">
        <v>239</v>
      </c>
    </row>
    <row r="26" spans="1:21" ht="12.75">
      <c r="A26" s="124"/>
      <c r="B26" s="124"/>
      <c r="C26" s="124"/>
      <c r="D26" s="124"/>
      <c r="E26" s="124"/>
      <c r="F26" s="124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U26" s="4" t="s">
        <v>248</v>
      </c>
    </row>
    <row r="27" spans="1:19" ht="12.75">
      <c r="A27" s="124"/>
      <c r="B27" s="124"/>
      <c r="C27" s="124"/>
      <c r="D27" s="124"/>
      <c r="E27" s="124"/>
      <c r="F27" s="124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1:19" ht="12.75">
      <c r="A28" s="124"/>
      <c r="B28" s="124"/>
      <c r="C28" s="124"/>
      <c r="D28" s="124"/>
      <c r="E28" s="124"/>
      <c r="F28" s="124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ht="12.75">
      <c r="A29" s="124"/>
      <c r="B29" s="124"/>
      <c r="C29" s="124"/>
      <c r="D29" s="124"/>
      <c r="E29" s="124"/>
      <c r="F29" s="124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1" spans="1:19" ht="12.75">
      <c r="A31" s="123" t="s">
        <v>77</v>
      </c>
      <c r="B31" s="123"/>
      <c r="C31" s="123"/>
      <c r="D31" s="123"/>
      <c r="E31" s="123"/>
      <c r="F31" s="123"/>
      <c r="G31" s="123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ht="12.75">
      <c r="A32" s="123" t="s">
        <v>121</v>
      </c>
      <c r="B32" s="123"/>
      <c r="C32" s="123"/>
      <c r="D32" s="123"/>
      <c r="E32" s="123"/>
      <c r="F32" s="123"/>
      <c r="G32" s="12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4" ht="12.75">
      <c r="A34" s="5" t="s">
        <v>65</v>
      </c>
    </row>
    <row r="35" spans="1:10" ht="12.75">
      <c r="A35" s="123" t="s">
        <v>66</v>
      </c>
      <c r="B35" s="123"/>
      <c r="C35" s="123"/>
      <c r="D35" s="123"/>
      <c r="E35" s="123"/>
      <c r="F35" s="123"/>
      <c r="G35" s="123">
        <f>SUM(G37:H41)</f>
        <v>200</v>
      </c>
      <c r="H35" s="123"/>
      <c r="I35" s="123" t="s">
        <v>67</v>
      </c>
      <c r="J35" s="123"/>
    </row>
    <row r="36" ht="12.75">
      <c r="A36" s="4" t="s">
        <v>68</v>
      </c>
    </row>
    <row r="37" spans="1:10" ht="12.75">
      <c r="A37" s="177" t="s">
        <v>69</v>
      </c>
      <c r="B37" s="177"/>
      <c r="C37" s="177"/>
      <c r="D37" s="177"/>
      <c r="E37" s="177"/>
      <c r="F37" s="177"/>
      <c r="G37" s="81">
        <v>100</v>
      </c>
      <c r="H37" s="81"/>
      <c r="I37" s="129" t="str">
        <f>IF($G$35=0,"","€ ("&amp;ROUND(G37/$G$35*100,0)&amp;"%)")</f>
        <v>€ (50%)</v>
      </c>
      <c r="J37" s="129"/>
    </row>
    <row r="38" spans="1:10" ht="12.75">
      <c r="A38" s="177" t="s">
        <v>70</v>
      </c>
      <c r="B38" s="177"/>
      <c r="C38" s="177"/>
      <c r="D38" s="177"/>
      <c r="E38" s="177"/>
      <c r="F38" s="177"/>
      <c r="G38" s="81">
        <v>100</v>
      </c>
      <c r="H38" s="81"/>
      <c r="I38" s="129" t="str">
        <f>IF($G$35=0,"","€ ("&amp;ROUND(G38/$G$35*100,0)&amp;"%)")</f>
        <v>€ (50%)</v>
      </c>
      <c r="J38" s="129"/>
    </row>
    <row r="39" spans="1:10" ht="12.75">
      <c r="A39" s="177" t="s">
        <v>71</v>
      </c>
      <c r="B39" s="177"/>
      <c r="C39" s="177"/>
      <c r="D39" s="177"/>
      <c r="E39" s="177"/>
      <c r="F39" s="177"/>
      <c r="G39" s="81"/>
      <c r="H39" s="81"/>
      <c r="I39" s="129" t="str">
        <f>IF($G$35=0,"","€ ("&amp;ROUND(G39/$G$35*100,0)&amp;"%)")</f>
        <v>€ (0%)</v>
      </c>
      <c r="J39" s="129"/>
    </row>
    <row r="40" spans="1:10" ht="12.75">
      <c r="A40" s="177" t="s">
        <v>72</v>
      </c>
      <c r="B40" s="177"/>
      <c r="C40" s="177"/>
      <c r="D40" s="177"/>
      <c r="E40" s="177"/>
      <c r="F40" s="177"/>
      <c r="G40" s="81"/>
      <c r="H40" s="81"/>
      <c r="I40" s="129" t="str">
        <f>IF($G$35=0,"","€ ("&amp;ROUND(G40/$G$35*100,0)&amp;"%)")</f>
        <v>€ (0%)</v>
      </c>
      <c r="J40" s="129"/>
    </row>
    <row r="41" spans="1:10" ht="12.75">
      <c r="A41" s="177" t="s">
        <v>73</v>
      </c>
      <c r="B41" s="177"/>
      <c r="C41" s="177"/>
      <c r="D41" s="177"/>
      <c r="E41" s="177"/>
      <c r="F41" s="177"/>
      <c r="G41" s="81"/>
      <c r="H41" s="81"/>
      <c r="I41" s="129" t="str">
        <f>IF($G$35=0,"","€ ("&amp;ROUND(G41/$G$35*100,0)&amp;"%)")</f>
        <v>€ (0%)</v>
      </c>
      <c r="J41" s="129"/>
    </row>
    <row r="43" spans="1:19" ht="12.75">
      <c r="A43" s="130" t="s">
        <v>74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spans="1:19" ht="12.7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6"/>
    </row>
    <row r="45" spans="1:19" ht="12.7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</row>
    <row r="46" spans="1:19" ht="12.7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</row>
    <row r="47" spans="1:19" ht="12.75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9"/>
    </row>
    <row r="48" spans="1:19" ht="12.75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2"/>
    </row>
  </sheetData>
  <sheetProtection password="DC1F" sheet="1" objects="1" scenarios="1" selectLockedCells="1"/>
  <mergeCells count="68">
    <mergeCell ref="A44:S48"/>
    <mergeCell ref="A41:F41"/>
    <mergeCell ref="G37:H37"/>
    <mergeCell ref="G38:H38"/>
    <mergeCell ref="A40:F40"/>
    <mergeCell ref="C20:D20"/>
    <mergeCell ref="E20:F20"/>
    <mergeCell ref="A31:G31"/>
    <mergeCell ref="A32:G32"/>
    <mergeCell ref="D27:F27"/>
    <mergeCell ref="A1:S1"/>
    <mergeCell ref="A3:E3"/>
    <mergeCell ref="F3:S3"/>
    <mergeCell ref="A5:E5"/>
    <mergeCell ref="F5:S5"/>
    <mergeCell ref="A29:C29"/>
    <mergeCell ref="G28:S28"/>
    <mergeCell ref="D26:F26"/>
    <mergeCell ref="G26:S26"/>
    <mergeCell ref="A27:C27"/>
    <mergeCell ref="G27:S27"/>
    <mergeCell ref="I40:J40"/>
    <mergeCell ref="I39:J39"/>
    <mergeCell ref="A38:F38"/>
    <mergeCell ref="A39:F39"/>
    <mergeCell ref="A43:S43"/>
    <mergeCell ref="H32:S32"/>
    <mergeCell ref="A25:C25"/>
    <mergeCell ref="D25:F25"/>
    <mergeCell ref="G25:S25"/>
    <mergeCell ref="A26:C26"/>
    <mergeCell ref="A28:C28"/>
    <mergeCell ref="I38:J38"/>
    <mergeCell ref="G29:S29"/>
    <mergeCell ref="D28:F28"/>
    <mergeCell ref="D29:F29"/>
    <mergeCell ref="H31:S31"/>
    <mergeCell ref="A20:B20"/>
    <mergeCell ref="I41:J41"/>
    <mergeCell ref="A35:F35"/>
    <mergeCell ref="G35:H35"/>
    <mergeCell ref="I35:J35"/>
    <mergeCell ref="I37:J37"/>
    <mergeCell ref="G39:H39"/>
    <mergeCell ref="G40:H40"/>
    <mergeCell ref="G41:H41"/>
    <mergeCell ref="A37:F37"/>
    <mergeCell ref="G23:S23"/>
    <mergeCell ref="G24:S24"/>
    <mergeCell ref="A23:C23"/>
    <mergeCell ref="A24:C24"/>
    <mergeCell ref="D23:F23"/>
    <mergeCell ref="D24:F24"/>
    <mergeCell ref="H14:S14"/>
    <mergeCell ref="A15:G15"/>
    <mergeCell ref="H15:S15"/>
    <mergeCell ref="A18:B18"/>
    <mergeCell ref="C18:D18"/>
    <mergeCell ref="E18:F18"/>
    <mergeCell ref="A14:G14"/>
    <mergeCell ref="A8:G8"/>
    <mergeCell ref="A9:G9"/>
    <mergeCell ref="H8:S8"/>
    <mergeCell ref="H9:S9"/>
    <mergeCell ref="H12:S12"/>
    <mergeCell ref="A13:G13"/>
    <mergeCell ref="A12:G12"/>
    <mergeCell ref="H13:S13"/>
  </mergeCells>
  <dataValidations count="1">
    <dataValidation type="list" allowBlank="1" showInputMessage="1" showErrorMessage="1" promptTitle="Izberite program:" prompt="Predšolski otroci: Zlati sonček&#10;Predšolski otroci: Ciciban planinec&#10;Predšolski otroci: Ostale oblike športne vadbe&#10;&#10;Šolski otroci: Zlati sonček&#10;Šolski otroci: Krpan&#10;Šolski otroci: Šolska športna tekmovanja&#10;Šolski otroci: Ostale oblike športne vadbe" sqref="F5:S5">
      <formula1>seznam7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4"/>
  <sheetViews>
    <sheetView showGridLines="0" tabSelected="1" zoomScaleSheetLayoutView="115" zoomScalePageLayoutView="0" workbookViewId="0" topLeftCell="A1">
      <pane ySplit="1" topLeftCell="A2" activePane="bottomLeft" state="frozen"/>
      <selection pane="topLeft" activeCell="C95" sqref="C95"/>
      <selection pane="bottomLeft" activeCell="F5" sqref="F5:S5"/>
    </sheetView>
  </sheetViews>
  <sheetFormatPr defaultColWidth="4.875" defaultRowHeight="12.75"/>
  <cols>
    <col min="1" max="16384" width="4.875" style="1" customWidth="1"/>
  </cols>
  <sheetData>
    <row r="1" spans="1:21" s="21" customFormat="1" ht="15.75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69" t="s">
        <v>348</v>
      </c>
    </row>
    <row r="2" spans="1:32" ht="12.75">
      <c r="A2" s="3"/>
      <c r="B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19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20:32" ht="12.75"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182" t="s">
        <v>107</v>
      </c>
      <c r="B5" s="182"/>
      <c r="C5" s="182"/>
      <c r="D5" s="182"/>
      <c r="E5" s="182"/>
      <c r="F5" s="183" t="s">
        <v>187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8" s="9" customFormat="1" ht="12.75">
      <c r="B6" s="10"/>
      <c r="C6" s="1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"/>
      <c r="AH6" s="1"/>
      <c r="AI6" s="1"/>
      <c r="AJ6" s="1"/>
      <c r="AK6" s="1"/>
      <c r="AL6" s="1"/>
    </row>
    <row r="7" spans="1:32" ht="12.75">
      <c r="A7" s="3" t="s">
        <v>56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>
      <c r="A8" s="182" t="s">
        <v>100</v>
      </c>
      <c r="B8" s="182"/>
      <c r="C8" s="182"/>
      <c r="D8" s="182"/>
      <c r="E8" s="182"/>
      <c r="F8" s="182"/>
      <c r="G8" s="182"/>
      <c r="H8" s="168" t="s">
        <v>357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0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.75">
      <c r="A9" s="182" t="s">
        <v>97</v>
      </c>
      <c r="B9" s="182"/>
      <c r="C9" s="182"/>
      <c r="D9" s="182"/>
      <c r="E9" s="182"/>
      <c r="F9" s="182"/>
      <c r="G9" s="182"/>
      <c r="H9" s="195">
        <f>SUM(C23:R23)</f>
        <v>189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182" t="s">
        <v>347</v>
      </c>
      <c r="B10" s="182"/>
      <c r="C10" s="182"/>
      <c r="D10" s="182"/>
      <c r="E10" s="182"/>
      <c r="F10" s="182"/>
      <c r="G10" s="182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182" t="s">
        <v>57</v>
      </c>
      <c r="B11" s="182"/>
      <c r="C11" s="182"/>
      <c r="D11" s="182"/>
      <c r="E11" s="182"/>
      <c r="F11" s="182"/>
      <c r="G11" s="182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7"/>
      <c r="D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3" t="s">
        <v>58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175" t="s">
        <v>337</v>
      </c>
      <c r="B14" s="175"/>
      <c r="C14" s="175"/>
      <c r="D14" s="175"/>
      <c r="E14" s="175"/>
      <c r="F14" s="175"/>
      <c r="G14" s="175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175" t="s">
        <v>338</v>
      </c>
      <c r="B15" s="175"/>
      <c r="C15" s="175"/>
      <c r="D15" s="175"/>
      <c r="E15" s="175"/>
      <c r="F15" s="175"/>
      <c r="G15" s="175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8" ht="12.75" customHeight="1">
      <c r="A16" s="175" t="s">
        <v>112</v>
      </c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H16" s="9"/>
      <c r="AJ16" s="9"/>
      <c r="AK16" s="9"/>
      <c r="AL16" s="9"/>
    </row>
    <row r="17" spans="1:47" s="9" customFormat="1" ht="12.75" customHeight="1">
      <c r="A17" s="175" t="s">
        <v>338</v>
      </c>
      <c r="B17" s="175"/>
      <c r="C17" s="175"/>
      <c r="D17" s="175"/>
      <c r="E17" s="175"/>
      <c r="F17" s="175"/>
      <c r="G17" s="175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4"/>
      <c r="U17" s="4" t="s">
        <v>254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3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  <c r="S18" s="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3" t="s">
        <v>59</v>
      </c>
      <c r="U19" s="3" t="s">
        <v>253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 customHeight="1">
      <c r="A20" s="194" t="s">
        <v>588</v>
      </c>
      <c r="B20" s="194"/>
      <c r="C20" s="71" t="s">
        <v>353</v>
      </c>
      <c r="D20" s="31">
        <v>7</v>
      </c>
      <c r="E20" s="31">
        <v>8</v>
      </c>
      <c r="F20" s="31">
        <v>9</v>
      </c>
      <c r="G20" s="31">
        <v>10</v>
      </c>
      <c r="H20" s="31">
        <v>11</v>
      </c>
      <c r="I20" s="31">
        <v>12</v>
      </c>
      <c r="J20" s="31">
        <v>13</v>
      </c>
      <c r="K20" s="31">
        <v>14</v>
      </c>
      <c r="L20" s="31">
        <v>15</v>
      </c>
      <c r="M20" s="31">
        <v>16</v>
      </c>
      <c r="N20" s="31">
        <v>17</v>
      </c>
      <c r="O20" s="31">
        <v>18</v>
      </c>
      <c r="P20" s="31">
        <v>19</v>
      </c>
      <c r="Q20" s="31">
        <v>20</v>
      </c>
      <c r="R20" s="71" t="s">
        <v>354</v>
      </c>
      <c r="U20" s="4" t="s">
        <v>326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196" t="s">
        <v>22</v>
      </c>
      <c r="B21" s="196"/>
      <c r="C21" s="53">
        <f>IF(COUNTIF(seznam_mladi,$A21&amp;6&amp;"-"&amp;$H$8)=0,"",COUNTIF(seznam_mladi,$A21&amp;6&amp;"-"&amp;$H$8))</f>
        <v>6</v>
      </c>
      <c r="D21" s="53">
        <f aca="true" t="shared" si="0" ref="D21:Q22">IF(COUNTIF(seznam_mladi,$A21&amp;D$20&amp;"-"&amp;$H$8)=0,"",COUNTIF(seznam_mladi,$A21&amp;D$20&amp;"-"&amp;$H$8))</f>
        <v>4</v>
      </c>
      <c r="E21" s="53">
        <f t="shared" si="0"/>
        <v>2</v>
      </c>
      <c r="F21" s="53">
        <f t="shared" si="0"/>
        <v>1</v>
      </c>
      <c r="G21" s="53">
        <f t="shared" si="0"/>
        <v>1</v>
      </c>
      <c r="H21" s="53">
        <f t="shared" si="0"/>
        <v>5</v>
      </c>
      <c r="I21" s="53">
        <f t="shared" si="0"/>
        <v>2</v>
      </c>
      <c r="J21" s="53">
        <f t="shared" si="0"/>
        <v>2</v>
      </c>
      <c r="K21" s="53">
        <f t="shared" si="0"/>
        <v>1</v>
      </c>
      <c r="L21" s="53">
        <f t="shared" si="0"/>
      </c>
      <c r="M21" s="53">
        <f t="shared" si="0"/>
      </c>
      <c r="N21" s="53">
        <f t="shared" si="0"/>
        <v>7</v>
      </c>
      <c r="O21" s="53">
        <f t="shared" si="0"/>
      </c>
      <c r="P21" s="53">
        <f t="shared" si="0"/>
      </c>
      <c r="Q21" s="53">
        <f t="shared" si="0"/>
        <v>1</v>
      </c>
      <c r="R21" s="53">
        <f>IF(COUNTIF(seznam_mladi,$A21&amp;21&amp;"-"&amp;$H$8)=0,"",COUNTIF(seznam_mladi,$A21&amp;21&amp;"-"&amp;$H$8))</f>
        <v>89</v>
      </c>
      <c r="U21" s="57" t="s">
        <v>346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21" ht="12.75" customHeight="1">
      <c r="A22" s="196" t="s">
        <v>23</v>
      </c>
      <c r="B22" s="196"/>
      <c r="C22" s="53">
        <f>IF(COUNTIF(seznam_mladi,$A22&amp;6&amp;"-"&amp;$H$8)=0,"",COUNTIF(seznam_mladi,$A22&amp;6&amp;"-"&amp;$H$8))</f>
        <v>3</v>
      </c>
      <c r="D22" s="53">
        <f t="shared" si="0"/>
      </c>
      <c r="E22" s="53">
        <f t="shared" si="0"/>
        <v>1</v>
      </c>
      <c r="F22" s="53">
        <f t="shared" si="0"/>
        <v>1</v>
      </c>
      <c r="G22" s="53">
        <f t="shared" si="0"/>
      </c>
      <c r="H22" s="53">
        <f t="shared" si="0"/>
        <v>1</v>
      </c>
      <c r="I22" s="53">
        <f t="shared" si="0"/>
        <v>1</v>
      </c>
      <c r="J22" s="53">
        <f t="shared" si="0"/>
        <v>2</v>
      </c>
      <c r="K22" s="53">
        <f t="shared" si="0"/>
        <v>1</v>
      </c>
      <c r="L22" s="53">
        <f t="shared" si="0"/>
        <v>1</v>
      </c>
      <c r="M22" s="53">
        <f t="shared" si="0"/>
        <v>1</v>
      </c>
      <c r="N22" s="53">
        <f t="shared" si="0"/>
        <v>3</v>
      </c>
      <c r="O22" s="53">
        <f t="shared" si="0"/>
      </c>
      <c r="P22" s="53">
        <f t="shared" si="0"/>
      </c>
      <c r="Q22" s="53">
        <f t="shared" si="0"/>
        <v>1</v>
      </c>
      <c r="R22" s="53">
        <f>IF(COUNTIF(seznam_mladi,$A22&amp;21&amp;"-"&amp;$H$8)=0,"",COUNTIF(seznam_mladi,$A22&amp;21&amp;"-"&amp;$H$8))</f>
        <v>52</v>
      </c>
      <c r="U22" s="58" t="s">
        <v>255</v>
      </c>
    </row>
    <row r="23" spans="1:33" ht="12.75" customHeight="1">
      <c r="A23" s="193" t="s">
        <v>10</v>
      </c>
      <c r="B23" s="193"/>
      <c r="C23" s="62">
        <f>IF(SUM(C21:C22)=0,"",SUM(C21:C22))</f>
        <v>9</v>
      </c>
      <c r="D23" s="62">
        <f aca="true" t="shared" si="1" ref="D23:R23">IF(SUM(D21:D22)=0,"",SUM(D21:D22))</f>
        <v>4</v>
      </c>
      <c r="E23" s="62">
        <f t="shared" si="1"/>
        <v>3</v>
      </c>
      <c r="F23" s="62">
        <f t="shared" si="1"/>
        <v>2</v>
      </c>
      <c r="G23" s="62">
        <f t="shared" si="1"/>
        <v>1</v>
      </c>
      <c r="H23" s="62">
        <f t="shared" si="1"/>
        <v>6</v>
      </c>
      <c r="I23" s="62">
        <f t="shared" si="1"/>
        <v>3</v>
      </c>
      <c r="J23" s="62">
        <f t="shared" si="1"/>
        <v>4</v>
      </c>
      <c r="K23" s="62">
        <f t="shared" si="1"/>
        <v>2</v>
      </c>
      <c r="L23" s="62">
        <f t="shared" si="1"/>
        <v>1</v>
      </c>
      <c r="M23" s="62">
        <f t="shared" si="1"/>
        <v>1</v>
      </c>
      <c r="N23" s="62">
        <f t="shared" si="1"/>
        <v>10</v>
      </c>
      <c r="O23" s="62">
        <f t="shared" si="1"/>
      </c>
      <c r="P23" s="62">
        <f t="shared" si="1"/>
      </c>
      <c r="Q23" s="62">
        <f t="shared" si="1"/>
        <v>2</v>
      </c>
      <c r="R23" s="62">
        <f t="shared" si="1"/>
        <v>141</v>
      </c>
      <c r="U23" s="58" t="s">
        <v>256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4" ht="12.75" customHeight="1">
      <c r="A24" s="70"/>
      <c r="B24" s="7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 customHeight="1">
      <c r="A25" s="3" t="s">
        <v>61</v>
      </c>
      <c r="U25" s="65" t="s">
        <v>276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8" ht="12.75">
      <c r="A26" s="128" t="s">
        <v>62</v>
      </c>
      <c r="B26" s="128"/>
      <c r="C26" s="128"/>
      <c r="D26" s="128" t="s">
        <v>63</v>
      </c>
      <c r="E26" s="128"/>
      <c r="F26" s="128"/>
      <c r="G26" s="109" t="s">
        <v>64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U26" s="58" t="s">
        <v>271</v>
      </c>
      <c r="V26" s="4"/>
      <c r="W26" s="4"/>
      <c r="X26" s="4"/>
      <c r="Y26" s="4"/>
      <c r="Z26" s="4"/>
      <c r="AA26" s="4"/>
      <c r="AB26" s="58" t="s">
        <v>270</v>
      </c>
      <c r="AC26" s="4"/>
      <c r="AD26" s="4"/>
      <c r="AE26" s="4"/>
      <c r="AF26" s="4"/>
      <c r="AG26" s="4"/>
      <c r="AH26" s="4"/>
      <c r="AK26" s="9"/>
      <c r="AL26" s="9"/>
    </row>
    <row r="27" spans="1:37" ht="12.75">
      <c r="A27" s="124"/>
      <c r="B27" s="124"/>
      <c r="C27" s="124"/>
      <c r="D27" s="124"/>
      <c r="E27" s="124"/>
      <c r="F27" s="124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  <c r="U27" s="58" t="s">
        <v>272</v>
      </c>
      <c r="V27" s="4"/>
      <c r="W27" s="4"/>
      <c r="X27" s="4"/>
      <c r="Y27" s="4"/>
      <c r="Z27" s="4"/>
      <c r="AA27" s="4"/>
      <c r="AB27" s="58" t="s">
        <v>329</v>
      </c>
      <c r="AC27" s="4"/>
      <c r="AD27" s="4"/>
      <c r="AE27" s="4"/>
      <c r="AF27" s="4"/>
      <c r="AG27" s="4"/>
      <c r="AH27" s="4"/>
      <c r="AK27" s="9"/>
    </row>
    <row r="28" spans="1:47" ht="12.75" customHeight="1">
      <c r="A28" s="124"/>
      <c r="B28" s="124"/>
      <c r="C28" s="124"/>
      <c r="D28" s="124"/>
      <c r="E28" s="124"/>
      <c r="F28" s="124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K28" s="9"/>
      <c r="AM28" s="4"/>
      <c r="AN28" s="4"/>
      <c r="AO28" s="4"/>
      <c r="AP28" s="4"/>
      <c r="AQ28" s="4"/>
      <c r="AR28" s="4"/>
      <c r="AS28" s="4"/>
      <c r="AT28" s="4"/>
      <c r="AU28" s="4"/>
    </row>
    <row r="29" spans="1:38" s="4" customFormat="1" ht="12.75">
      <c r="A29" s="124"/>
      <c r="B29" s="124"/>
      <c r="C29" s="124"/>
      <c r="D29" s="124"/>
      <c r="E29" s="124"/>
      <c r="F29" s="124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4"/>
      <c r="U29" s="58" t="s">
        <v>263</v>
      </c>
      <c r="Z29" s="1"/>
      <c r="AA29" s="1"/>
      <c r="AB29" s="58" t="s">
        <v>269</v>
      </c>
      <c r="AI29" s="1"/>
      <c r="AJ29" s="1"/>
      <c r="AK29" s="9"/>
      <c r="AL29" s="1"/>
    </row>
    <row r="30" spans="1:38" s="4" customFormat="1" ht="12.75">
      <c r="A30" s="124"/>
      <c r="B30" s="124"/>
      <c r="C30" s="124"/>
      <c r="D30" s="124"/>
      <c r="E30" s="124"/>
      <c r="F30" s="124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U30" s="58" t="s">
        <v>264</v>
      </c>
      <c r="Z30" s="1"/>
      <c r="AA30" s="1"/>
      <c r="AB30" s="58" t="s">
        <v>329</v>
      </c>
      <c r="AI30" s="1"/>
      <c r="AJ30" s="1"/>
      <c r="AK30" s="9"/>
      <c r="AL30" s="1"/>
    </row>
    <row r="31" spans="1:38" s="4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58" t="s">
        <v>265</v>
      </c>
      <c r="Z31" s="1"/>
      <c r="AA31" s="1"/>
      <c r="AB31" s="1"/>
      <c r="AI31" s="1"/>
      <c r="AJ31" s="1"/>
      <c r="AK31" s="9"/>
      <c r="AL31" s="1"/>
    </row>
    <row r="32" spans="1:38" s="4" customFormat="1" ht="12.75">
      <c r="A32" s="123" t="s">
        <v>77</v>
      </c>
      <c r="B32" s="123"/>
      <c r="C32" s="123"/>
      <c r="D32" s="123"/>
      <c r="E32" s="123"/>
      <c r="F32" s="123"/>
      <c r="G32" s="123"/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  <c r="U32" s="58" t="s">
        <v>266</v>
      </c>
      <c r="V32" s="1"/>
      <c r="W32" s="1"/>
      <c r="X32" s="1"/>
      <c r="Y32" s="1"/>
      <c r="Z32" s="1"/>
      <c r="AA32" s="1"/>
      <c r="AB32" s="1"/>
      <c r="AI32" s="1"/>
      <c r="AJ32" s="1"/>
      <c r="AK32" s="1"/>
      <c r="AL32" s="1"/>
    </row>
    <row r="33" spans="1:47" s="4" customFormat="1" ht="12.75">
      <c r="A33" s="123" t="s">
        <v>121</v>
      </c>
      <c r="B33" s="123"/>
      <c r="C33" s="123"/>
      <c r="D33" s="123"/>
      <c r="E33" s="123"/>
      <c r="F33" s="123"/>
      <c r="G33" s="123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U34" s="5" t="s">
        <v>349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37" s="4" customFormat="1" ht="12.75">
      <c r="A35" s="5" t="s">
        <v>65</v>
      </c>
      <c r="U35" s="4" t="s">
        <v>328</v>
      </c>
      <c r="AJ35" s="9"/>
      <c r="AK35" s="1"/>
    </row>
    <row r="36" spans="1:37" s="4" customFormat="1" ht="12.75">
      <c r="A36" s="123" t="s">
        <v>66</v>
      </c>
      <c r="B36" s="123"/>
      <c r="C36" s="123"/>
      <c r="D36" s="123"/>
      <c r="E36" s="123"/>
      <c r="F36" s="123"/>
      <c r="G36" s="123">
        <f>SUM(G38:H42)</f>
        <v>200</v>
      </c>
      <c r="H36" s="123"/>
      <c r="I36" s="123" t="s">
        <v>67</v>
      </c>
      <c r="J36" s="123"/>
      <c r="U36" s="58" t="s">
        <v>257</v>
      </c>
      <c r="AJ36" s="1"/>
      <c r="AK36" s="1"/>
    </row>
    <row r="37" spans="1:37" s="4" customFormat="1" ht="12.75">
      <c r="A37" s="4" t="s">
        <v>68</v>
      </c>
      <c r="U37" s="58" t="s">
        <v>258</v>
      </c>
      <c r="AJ37" s="1"/>
      <c r="AK37" s="1"/>
    </row>
    <row r="38" spans="1:37" s="4" customFormat="1" ht="12.75">
      <c r="A38" s="177" t="s">
        <v>69</v>
      </c>
      <c r="B38" s="177"/>
      <c r="C38" s="177"/>
      <c r="D38" s="177"/>
      <c r="E38" s="177"/>
      <c r="F38" s="177"/>
      <c r="G38" s="81">
        <v>100</v>
      </c>
      <c r="H38" s="81"/>
      <c r="I38" s="129" t="str">
        <f>IF($G$36=0,"","€ ("&amp;ROUND(G38/$G$36*100,0)&amp;"%)")</f>
        <v>€ (50%)</v>
      </c>
      <c r="J38" s="129"/>
      <c r="AH38" s="1"/>
      <c r="AJ38" s="1"/>
      <c r="AK38" s="1"/>
    </row>
    <row r="39" spans="1:37" s="4" customFormat="1" ht="12.75">
      <c r="A39" s="177" t="s">
        <v>70</v>
      </c>
      <c r="B39" s="177"/>
      <c r="C39" s="177"/>
      <c r="D39" s="177"/>
      <c r="E39" s="177"/>
      <c r="F39" s="177"/>
      <c r="G39" s="81">
        <v>100</v>
      </c>
      <c r="H39" s="81"/>
      <c r="I39" s="129" t="str">
        <f>IF($G$36=0,"","€ ("&amp;ROUND(G39/$G$36*100,0)&amp;"%)")</f>
        <v>€ (50%)</v>
      </c>
      <c r="J39" s="129"/>
      <c r="U39" s="65" t="s">
        <v>276</v>
      </c>
      <c r="AJ39" s="1"/>
      <c r="AK39" s="1"/>
    </row>
    <row r="40" spans="1:38" s="4" customFormat="1" ht="12.75">
      <c r="A40" s="177" t="s">
        <v>71</v>
      </c>
      <c r="B40" s="177"/>
      <c r="C40" s="177"/>
      <c r="D40" s="177"/>
      <c r="E40" s="177"/>
      <c r="F40" s="177"/>
      <c r="G40" s="81"/>
      <c r="H40" s="81"/>
      <c r="I40" s="129" t="str">
        <f>IF($G$36=0,"","€ ("&amp;ROUND(G40/$G$36*100,0)&amp;"%)")</f>
        <v>€ (0%)</v>
      </c>
      <c r="J40" s="129"/>
      <c r="U40" s="58" t="s">
        <v>273</v>
      </c>
      <c r="AB40" s="58" t="s">
        <v>270</v>
      </c>
      <c r="AC40" s="1"/>
      <c r="AD40" s="1"/>
      <c r="AJ40" s="1"/>
      <c r="AL40" s="1"/>
    </row>
    <row r="41" spans="1:36" s="4" customFormat="1" ht="12.75">
      <c r="A41" s="177" t="s">
        <v>72</v>
      </c>
      <c r="B41" s="177"/>
      <c r="C41" s="177"/>
      <c r="D41" s="177"/>
      <c r="E41" s="177"/>
      <c r="F41" s="177"/>
      <c r="G41" s="81"/>
      <c r="H41" s="81"/>
      <c r="I41" s="129" t="str">
        <f>IF($G$36=0,"","€ ("&amp;ROUND(G41/$G$36*100,0)&amp;"%)")</f>
        <v>€ (0%)</v>
      </c>
      <c r="J41" s="129"/>
      <c r="U41" s="58" t="s">
        <v>274</v>
      </c>
      <c r="V41" s="1"/>
      <c r="W41" s="1"/>
      <c r="X41" s="1"/>
      <c r="Y41" s="1"/>
      <c r="Z41" s="1"/>
      <c r="AA41" s="1"/>
      <c r="AB41" s="58" t="s">
        <v>329</v>
      </c>
      <c r="AC41" s="1"/>
      <c r="AD41" s="1"/>
      <c r="AJ41" s="1"/>
    </row>
    <row r="42" spans="1:30" s="4" customFormat="1" ht="12.75">
      <c r="A42" s="177" t="s">
        <v>73</v>
      </c>
      <c r="B42" s="177"/>
      <c r="C42" s="177"/>
      <c r="D42" s="177"/>
      <c r="E42" s="177"/>
      <c r="F42" s="177"/>
      <c r="G42" s="81"/>
      <c r="H42" s="81"/>
      <c r="I42" s="129" t="str">
        <f>IF($G$36=0,"","€ ("&amp;ROUND(G42/$G$36*100,0)&amp;"%)")</f>
        <v>€ (0%)</v>
      </c>
      <c r="J42" s="129"/>
      <c r="U42" s="58" t="s">
        <v>275</v>
      </c>
      <c r="V42" s="1"/>
      <c r="W42" s="1"/>
      <c r="X42" s="1"/>
      <c r="Y42" s="1"/>
      <c r="Z42" s="1"/>
      <c r="AA42" s="1"/>
      <c r="AB42" s="1"/>
      <c r="AC42" s="1"/>
      <c r="AD42" s="1"/>
    </row>
    <row r="43" spans="29:33" s="4" customFormat="1" ht="12.75">
      <c r="AC43" s="1"/>
      <c r="AD43" s="1"/>
      <c r="AE43" s="1"/>
      <c r="AF43" s="1"/>
      <c r="AG43" s="1"/>
    </row>
    <row r="44" spans="1:33" s="4" customFormat="1" ht="12.75">
      <c r="A44" s="5" t="s">
        <v>74</v>
      </c>
      <c r="U44" s="58" t="s">
        <v>267</v>
      </c>
      <c r="V44" s="1"/>
      <c r="W44" s="1"/>
      <c r="X44" s="1"/>
      <c r="Y44" s="1"/>
      <c r="Z44" s="1"/>
      <c r="AA44" s="1"/>
      <c r="AB44" s="58" t="s">
        <v>269</v>
      </c>
      <c r="AC44" s="1"/>
      <c r="AD44" s="1"/>
      <c r="AE44" s="1"/>
      <c r="AF44" s="1"/>
      <c r="AG44" s="1"/>
    </row>
    <row r="45" spans="1:37" s="4" customFormat="1" ht="12.75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6"/>
      <c r="U45" s="58" t="s">
        <v>268</v>
      </c>
      <c r="V45" s="1"/>
      <c r="W45" s="1"/>
      <c r="X45" s="1"/>
      <c r="Y45" s="1"/>
      <c r="Z45" s="1"/>
      <c r="AA45" s="1"/>
      <c r="AB45" s="58" t="s">
        <v>329</v>
      </c>
      <c r="AC45" s="1"/>
      <c r="AD45" s="1"/>
      <c r="AE45" s="1"/>
      <c r="AF45" s="1"/>
      <c r="AG45" s="1"/>
      <c r="AK45" s="1"/>
    </row>
    <row r="46" spans="1:33" s="4" customFormat="1" ht="12.7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6" s="4" customFormat="1" ht="12.75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9"/>
      <c r="U47" s="56" t="s">
        <v>252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J47" s="1"/>
    </row>
    <row r="48" spans="1:33" s="4" customFormat="1" ht="12.75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9"/>
      <c r="U48" s="4" t="s">
        <v>327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4" customFormat="1" ht="12.75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2"/>
      <c r="U49" s="4" t="s">
        <v>251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4" s="4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4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65" t="s">
        <v>276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47" s="4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58" t="s">
        <v>366</v>
      </c>
      <c r="V52" s="1"/>
      <c r="W52" s="1"/>
      <c r="X52" s="1"/>
      <c r="Y52" s="1"/>
      <c r="Z52" s="1"/>
      <c r="AB52" s="58" t="s">
        <v>277</v>
      </c>
      <c r="AC52" s="1"/>
      <c r="AD52" s="1"/>
      <c r="AE52" s="1"/>
      <c r="AF52" s="1"/>
      <c r="AG52" s="1"/>
      <c r="AH52" s="1"/>
      <c r="AI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1:38" ht="12.75">
      <c r="U53" s="58" t="s">
        <v>367</v>
      </c>
      <c r="AJ53" s="4"/>
      <c r="AK53" s="4"/>
      <c r="AL53" s="4"/>
    </row>
    <row r="54" spans="21:38" ht="12.75">
      <c r="U54" s="58" t="s">
        <v>261</v>
      </c>
      <c r="V54" s="4"/>
      <c r="W54" s="4"/>
      <c r="X54" s="4"/>
      <c r="Y54" s="4"/>
      <c r="AA54" s="4"/>
      <c r="AB54" s="58"/>
      <c r="AJ54" s="4"/>
      <c r="AK54" s="4"/>
      <c r="AL54" s="4"/>
    </row>
    <row r="55" spans="21:38" ht="12.75">
      <c r="U55" s="58" t="s">
        <v>262</v>
      </c>
      <c r="V55" s="4"/>
      <c r="W55" s="4"/>
      <c r="X55" s="4"/>
      <c r="Y55" s="4"/>
      <c r="Z55" s="4"/>
      <c r="AA55" s="4"/>
      <c r="AB55" s="4"/>
      <c r="AJ55" s="4"/>
      <c r="AK55" s="4"/>
      <c r="AL55" s="4"/>
    </row>
    <row r="56" spans="21:38" ht="12.75">
      <c r="U56" s="4"/>
      <c r="AJ56" s="4"/>
      <c r="AK56" s="4"/>
      <c r="AL56" s="4"/>
    </row>
    <row r="57" spans="21:38" ht="12.75">
      <c r="U57" s="5" t="s">
        <v>259</v>
      </c>
      <c r="AJ57" s="4"/>
      <c r="AK57" s="4"/>
      <c r="AL57" s="4"/>
    </row>
    <row r="58" spans="21:38" ht="12.75">
      <c r="U58" s="4" t="s">
        <v>260</v>
      </c>
      <c r="AJ58" s="4"/>
      <c r="AK58" s="4"/>
      <c r="AL58" s="4"/>
    </row>
    <row r="59" spans="36:37" ht="12.75">
      <c r="AJ59" s="4"/>
      <c r="AK59" s="4"/>
    </row>
    <row r="60" spans="21:37" ht="12.75">
      <c r="U60" s="4" t="s">
        <v>351</v>
      </c>
      <c r="W60" s="4"/>
      <c r="X60" s="1" t="s">
        <v>253</v>
      </c>
      <c r="AJ60" s="4"/>
      <c r="AK60" s="4"/>
    </row>
    <row r="61" spans="21:37" ht="12.75">
      <c r="U61" s="4" t="s">
        <v>352</v>
      </c>
      <c r="W61" s="4"/>
      <c r="X61" s="4" t="s">
        <v>349</v>
      </c>
      <c r="AJ61" s="4"/>
      <c r="AK61" s="4"/>
    </row>
    <row r="62" spans="21:37" ht="12.75">
      <c r="U62" s="1" t="s">
        <v>350</v>
      </c>
      <c r="X62" s="4" t="s">
        <v>259</v>
      </c>
      <c r="AJ62" s="4"/>
      <c r="AK62" s="4"/>
    </row>
    <row r="63" ht="12.75">
      <c r="AJ63" s="4"/>
    </row>
    <row r="64" ht="12.75">
      <c r="AJ64" s="4"/>
    </row>
  </sheetData>
  <sheetProtection password="DC1F" sheet="1" objects="1" scenarios="1" selectLockedCells="1"/>
  <mergeCells count="63">
    <mergeCell ref="H10:S10"/>
    <mergeCell ref="A9:G9"/>
    <mergeCell ref="A10:G10"/>
    <mergeCell ref="A11:G11"/>
    <mergeCell ref="A17:G17"/>
    <mergeCell ref="A1:S1"/>
    <mergeCell ref="A3:E3"/>
    <mergeCell ref="F3:S3"/>
    <mergeCell ref="H8:S8"/>
    <mergeCell ref="A8:G8"/>
    <mergeCell ref="H9:S9"/>
    <mergeCell ref="A5:E5"/>
    <mergeCell ref="F5:S5"/>
    <mergeCell ref="A21:B21"/>
    <mergeCell ref="A22:B22"/>
    <mergeCell ref="H11:S11"/>
    <mergeCell ref="H14:S14"/>
    <mergeCell ref="H16:S16"/>
    <mergeCell ref="A14:G14"/>
    <mergeCell ref="A16:G16"/>
    <mergeCell ref="H17:S17"/>
    <mergeCell ref="A20:B20"/>
    <mergeCell ref="A33:G33"/>
    <mergeCell ref="A26:C26"/>
    <mergeCell ref="A27:C27"/>
    <mergeCell ref="A30:C30"/>
    <mergeCell ref="D26:F26"/>
    <mergeCell ref="D27:F27"/>
    <mergeCell ref="D30:F30"/>
    <mergeCell ref="G26:S26"/>
    <mergeCell ref="G27:S27"/>
    <mergeCell ref="G30:S30"/>
    <mergeCell ref="A32:G32"/>
    <mergeCell ref="H32:S32"/>
    <mergeCell ref="A28:C28"/>
    <mergeCell ref="D28:F28"/>
    <mergeCell ref="G28:S28"/>
    <mergeCell ref="A29:C29"/>
    <mergeCell ref="D29:F29"/>
    <mergeCell ref="G29:S29"/>
    <mergeCell ref="A36:F36"/>
    <mergeCell ref="G36:H36"/>
    <mergeCell ref="I36:J36"/>
    <mergeCell ref="A38:F38"/>
    <mergeCell ref="G38:H38"/>
    <mergeCell ref="I38:J38"/>
    <mergeCell ref="I42:J42"/>
    <mergeCell ref="A39:F39"/>
    <mergeCell ref="G39:H39"/>
    <mergeCell ref="I39:J39"/>
    <mergeCell ref="A40:F40"/>
    <mergeCell ref="G40:H40"/>
    <mergeCell ref="I40:J40"/>
    <mergeCell ref="A23:B23"/>
    <mergeCell ref="A45:S49"/>
    <mergeCell ref="H33:S33"/>
    <mergeCell ref="A15:G15"/>
    <mergeCell ref="H15:S15"/>
    <mergeCell ref="A41:F41"/>
    <mergeCell ref="G41:H41"/>
    <mergeCell ref="I41:J41"/>
    <mergeCell ref="A42:F42"/>
    <mergeCell ref="G42:H42"/>
  </mergeCells>
  <dataValidations count="1">
    <dataValidation type="list" allowBlank="1" showInputMessage="1" showErrorMessage="1" promptTitle="Izberite program:" prompt="1. športna vzgoja otrok usmerjenih v kakovostni in vrhunski šport&#10;2 .športna vzgoja mladine, usmerjene v kakovostni in vrhunski šport&#10;3. interesna športna vzgoja otrok in mladine&#10;4. športna vzgoja otrok in mladine s posebnimi potrebami" sqref="F5:S5">
      <formula1>seznam9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4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4"/>
  <sheetViews>
    <sheetView showGridLines="0" zoomScaleSheetLayoutView="115" zoomScalePageLayoutView="0" workbookViewId="0" topLeftCell="A1">
      <pane ySplit="1" topLeftCell="A2" activePane="bottomLeft" state="frozen"/>
      <selection pane="topLeft" activeCell="C95" sqref="C95"/>
      <selection pane="bottomLeft" activeCell="H6" sqref="H6:S6"/>
    </sheetView>
  </sheetViews>
  <sheetFormatPr defaultColWidth="4.875" defaultRowHeight="12.75"/>
  <cols>
    <col min="1" max="16384" width="4.875" style="1" customWidth="1"/>
  </cols>
  <sheetData>
    <row r="1" s="21" customFormat="1" ht="15.75">
      <c r="A1" s="22" t="s">
        <v>108</v>
      </c>
    </row>
    <row r="2" spans="1:21" ht="12.75">
      <c r="A2" s="3"/>
      <c r="B2" s="3"/>
      <c r="U2" s="56" t="s">
        <v>292</v>
      </c>
    </row>
    <row r="3" spans="1:21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U3" s="3" t="s">
        <v>278</v>
      </c>
    </row>
    <row r="4" ht="12.75">
      <c r="U4" s="1" t="s">
        <v>279</v>
      </c>
    </row>
    <row r="5" ht="12.75">
      <c r="A5" s="3" t="s">
        <v>56</v>
      </c>
    </row>
    <row r="6" spans="1:21" ht="12.75">
      <c r="A6" s="182" t="s">
        <v>96</v>
      </c>
      <c r="B6" s="182"/>
      <c r="C6" s="182"/>
      <c r="D6" s="182"/>
      <c r="E6" s="182"/>
      <c r="F6" s="182"/>
      <c r="G6" s="182"/>
      <c r="H6" s="168" t="s">
        <v>357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U6" s="1" t="s">
        <v>280</v>
      </c>
    </row>
    <row r="7" spans="1:19" ht="12.75">
      <c r="A7" s="182" t="s">
        <v>97</v>
      </c>
      <c r="B7" s="182"/>
      <c r="C7" s="182"/>
      <c r="D7" s="182"/>
      <c r="E7" s="182"/>
      <c r="F7" s="182"/>
      <c r="G7" s="182"/>
      <c r="H7" s="200">
        <f>E25</f>
        <v>13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</row>
    <row r="8" spans="1:21" ht="12.75">
      <c r="A8" s="182" t="s">
        <v>347</v>
      </c>
      <c r="B8" s="182"/>
      <c r="C8" s="182"/>
      <c r="D8" s="182"/>
      <c r="E8" s="182"/>
      <c r="F8" s="182"/>
      <c r="G8" s="182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U8" s="1" t="s">
        <v>281</v>
      </c>
    </row>
    <row r="9" spans="1:21" ht="12.75">
      <c r="A9" s="182" t="s">
        <v>98</v>
      </c>
      <c r="B9" s="182"/>
      <c r="C9" s="182"/>
      <c r="D9" s="182"/>
      <c r="E9" s="182"/>
      <c r="F9" s="182"/>
      <c r="G9" s="182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U9" s="60" t="s">
        <v>288</v>
      </c>
    </row>
    <row r="10" spans="1:21" ht="12.75">
      <c r="A10" s="182" t="s">
        <v>336</v>
      </c>
      <c r="B10" s="182"/>
      <c r="C10" s="182"/>
      <c r="D10" s="182"/>
      <c r="E10" s="182"/>
      <c r="F10" s="182"/>
      <c r="G10" s="182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U10" s="60" t="s">
        <v>289</v>
      </c>
    </row>
    <row r="11" ht="12.75">
      <c r="U11" s="60" t="s">
        <v>290</v>
      </c>
    </row>
    <row r="12" ht="12.75">
      <c r="A12" s="3" t="s">
        <v>58</v>
      </c>
    </row>
    <row r="13" spans="1:21" ht="12.75" customHeight="1">
      <c r="A13" s="175" t="s">
        <v>337</v>
      </c>
      <c r="B13" s="175"/>
      <c r="C13" s="175"/>
      <c r="D13" s="175"/>
      <c r="E13" s="175"/>
      <c r="F13" s="175"/>
      <c r="G13" s="175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U13" s="3" t="s">
        <v>282</v>
      </c>
    </row>
    <row r="14" spans="1:21" ht="12.75" customHeight="1">
      <c r="A14" s="175" t="s">
        <v>338</v>
      </c>
      <c r="B14" s="175"/>
      <c r="C14" s="175"/>
      <c r="D14" s="175"/>
      <c r="E14" s="175"/>
      <c r="F14" s="175"/>
      <c r="G14" s="175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U14" s="54" t="s">
        <v>283</v>
      </c>
    </row>
    <row r="15" spans="1:21" ht="12.75" customHeight="1">
      <c r="A15" s="175" t="s">
        <v>112</v>
      </c>
      <c r="B15" s="175"/>
      <c r="C15" s="175"/>
      <c r="D15" s="175"/>
      <c r="E15" s="175"/>
      <c r="F15" s="175"/>
      <c r="G15" s="175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U15" s="1" t="s">
        <v>284</v>
      </c>
    </row>
    <row r="16" spans="1:19" ht="12.75" customHeight="1">
      <c r="A16" s="175" t="s">
        <v>338</v>
      </c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ht="12.75">
      <c r="U17" s="1" t="s">
        <v>285</v>
      </c>
    </row>
    <row r="18" spans="1:21" ht="12.75">
      <c r="A18" s="3" t="s">
        <v>341</v>
      </c>
      <c r="U18" s="60" t="s">
        <v>291</v>
      </c>
    </row>
    <row r="19" spans="1:5" ht="12.75">
      <c r="A19" s="198" t="s">
        <v>339</v>
      </c>
      <c r="B19" s="198"/>
      <c r="C19" s="198"/>
      <c r="D19" s="198"/>
      <c r="E19" s="30" t="s">
        <v>340</v>
      </c>
    </row>
    <row r="20" spans="1:21" ht="12.75">
      <c r="A20" s="123" t="s">
        <v>132</v>
      </c>
      <c r="B20" s="123"/>
      <c r="C20" s="123"/>
      <c r="D20" s="123"/>
      <c r="E20" s="50">
        <f>COUNTIF(seznam_razred,A20)</f>
        <v>4</v>
      </c>
      <c r="U20" s="1" t="s">
        <v>286</v>
      </c>
    </row>
    <row r="21" spans="1:21" ht="12.75" customHeight="1">
      <c r="A21" s="123" t="s">
        <v>133</v>
      </c>
      <c r="B21" s="123"/>
      <c r="C21" s="123"/>
      <c r="D21" s="123"/>
      <c r="E21" s="50">
        <f>COUNTIF(seznam_razred,A21)</f>
        <v>0</v>
      </c>
      <c r="U21" s="1" t="s">
        <v>287</v>
      </c>
    </row>
    <row r="22" spans="1:5" ht="12.75">
      <c r="A22" s="123" t="s">
        <v>131</v>
      </c>
      <c r="B22" s="123"/>
      <c r="C22" s="123"/>
      <c r="D22" s="123"/>
      <c r="E22" s="50">
        <f>COUNTIF(seznam_razred,A22)</f>
        <v>1</v>
      </c>
    </row>
    <row r="23" spans="1:34" ht="12.75">
      <c r="A23" s="123" t="s">
        <v>134</v>
      </c>
      <c r="B23" s="123"/>
      <c r="C23" s="123"/>
      <c r="D23" s="123"/>
      <c r="E23" s="50">
        <f>COUNTIF(seznam_razred,A23)</f>
        <v>5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19" s="4" customFormat="1" ht="12.75">
      <c r="A24" s="123" t="s">
        <v>135</v>
      </c>
      <c r="B24" s="123"/>
      <c r="C24" s="123"/>
      <c r="D24" s="123"/>
      <c r="E24" s="50">
        <f>COUNTIF(seznam_razred,A24)</f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4" customFormat="1" ht="12.75">
      <c r="A25" s="199" t="s">
        <v>10</v>
      </c>
      <c r="B25" s="199"/>
      <c r="C25" s="199"/>
      <c r="D25" s="199"/>
      <c r="E25" s="63">
        <f>IF(SUM(E20:E24)=0,"",SUM(E20:E24))</f>
        <v>13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4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" customFormat="1" ht="12.75">
      <c r="A27" s="3" t="s">
        <v>61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" customFormat="1" ht="12.75">
      <c r="A28" s="128" t="s">
        <v>62</v>
      </c>
      <c r="B28" s="128"/>
      <c r="C28" s="128"/>
      <c r="D28" s="128" t="s">
        <v>63</v>
      </c>
      <c r="E28" s="128"/>
      <c r="F28" s="128"/>
      <c r="G28" s="128" t="s">
        <v>64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</row>
    <row r="29" spans="1:19" s="4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34" s="4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19" s="4" customFormat="1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1:19" s="4" customFormat="1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1:19" s="4" customFormat="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1:19" s="4" customFormat="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1:19" s="4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4" customFormat="1" ht="12.75">
      <c r="A37" s="123" t="s">
        <v>77</v>
      </c>
      <c r="B37" s="123"/>
      <c r="C37" s="123"/>
      <c r="D37" s="123"/>
      <c r="E37" s="123"/>
      <c r="F37" s="123"/>
      <c r="G37" s="123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s="4" customFormat="1" ht="12.75">
      <c r="A38" s="123" t="s">
        <v>121</v>
      </c>
      <c r="B38" s="123"/>
      <c r="C38" s="123"/>
      <c r="D38" s="123"/>
      <c r="E38" s="123"/>
      <c r="F38" s="123"/>
      <c r="G38" s="123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="4" customFormat="1" ht="12.75"/>
    <row r="40" s="4" customFormat="1" ht="12.75">
      <c r="A40" s="5" t="s">
        <v>65</v>
      </c>
    </row>
    <row r="41" spans="1:10" s="4" customFormat="1" ht="12.75">
      <c r="A41" s="123" t="s">
        <v>66</v>
      </c>
      <c r="B41" s="123"/>
      <c r="C41" s="123"/>
      <c r="D41" s="123"/>
      <c r="E41" s="123"/>
      <c r="F41" s="123"/>
      <c r="G41" s="123">
        <f>SUM(G43:H47)</f>
        <v>200</v>
      </c>
      <c r="H41" s="123"/>
      <c r="I41" s="123" t="s">
        <v>67</v>
      </c>
      <c r="J41" s="123"/>
    </row>
    <row r="42" s="4" customFormat="1" ht="12.75">
      <c r="A42" s="4" t="s">
        <v>68</v>
      </c>
    </row>
    <row r="43" spans="1:10" s="4" customFormat="1" ht="12.75">
      <c r="A43" s="177" t="s">
        <v>69</v>
      </c>
      <c r="B43" s="177"/>
      <c r="C43" s="177"/>
      <c r="D43" s="177"/>
      <c r="E43" s="177"/>
      <c r="F43" s="177"/>
      <c r="G43" s="81">
        <v>100</v>
      </c>
      <c r="H43" s="81"/>
      <c r="I43" s="129" t="str">
        <f>IF($G$41=0,"","€ ("&amp;ROUND(G43/$G$41*100,0)&amp;"%)")</f>
        <v>€ (50%)</v>
      </c>
      <c r="J43" s="129"/>
    </row>
    <row r="44" spans="1:10" s="4" customFormat="1" ht="12.75">
      <c r="A44" s="177" t="s">
        <v>70</v>
      </c>
      <c r="B44" s="177"/>
      <c r="C44" s="177"/>
      <c r="D44" s="177"/>
      <c r="E44" s="177"/>
      <c r="F44" s="177"/>
      <c r="G44" s="81">
        <v>100</v>
      </c>
      <c r="H44" s="81"/>
      <c r="I44" s="129" t="str">
        <f>IF($G$41=0,"","€ ("&amp;ROUND(G44/$G$41*100,0)&amp;"%)")</f>
        <v>€ (50%)</v>
      </c>
      <c r="J44" s="129"/>
    </row>
    <row r="45" spans="1:10" s="4" customFormat="1" ht="12.75">
      <c r="A45" s="177" t="s">
        <v>71</v>
      </c>
      <c r="B45" s="177"/>
      <c r="C45" s="177"/>
      <c r="D45" s="177"/>
      <c r="E45" s="177"/>
      <c r="F45" s="177"/>
      <c r="G45" s="81"/>
      <c r="H45" s="81"/>
      <c r="I45" s="129" t="str">
        <f>IF($G$41=0,"","€ ("&amp;ROUND(G45/$G$41*100,0)&amp;"%)")</f>
        <v>€ (0%)</v>
      </c>
      <c r="J45" s="129"/>
    </row>
    <row r="46" spans="1:10" s="4" customFormat="1" ht="12.75">
      <c r="A46" s="177" t="s">
        <v>72</v>
      </c>
      <c r="B46" s="177"/>
      <c r="C46" s="177"/>
      <c r="D46" s="177"/>
      <c r="E46" s="177"/>
      <c r="F46" s="177"/>
      <c r="G46" s="81"/>
      <c r="H46" s="81"/>
      <c r="I46" s="129" t="str">
        <f>IF($G$41=0,"","€ ("&amp;ROUND(G46/$G$41*100,0)&amp;"%)")</f>
        <v>€ (0%)</v>
      </c>
      <c r="J46" s="129"/>
    </row>
    <row r="47" spans="1:10" s="4" customFormat="1" ht="12.75">
      <c r="A47" s="177" t="s">
        <v>73</v>
      </c>
      <c r="B47" s="177"/>
      <c r="C47" s="177"/>
      <c r="D47" s="177"/>
      <c r="E47" s="177"/>
      <c r="F47" s="177"/>
      <c r="G47" s="81"/>
      <c r="H47" s="81"/>
      <c r="I47" s="129" t="str">
        <f>IF($G$41=0,"","€ ("&amp;ROUND(G47/$G$41*100,0)&amp;"%)")</f>
        <v>€ (0%)</v>
      </c>
      <c r="J47" s="129"/>
    </row>
    <row r="48" s="4" customFormat="1" ht="12.75"/>
    <row r="49" s="4" customFormat="1" ht="12.75">
      <c r="A49" s="5" t="s">
        <v>74</v>
      </c>
    </row>
    <row r="50" spans="1:19" s="4" customFormat="1" ht="12.75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spans="1:19" s="4" customFormat="1" ht="12.75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9"/>
    </row>
    <row r="52" spans="1:34" s="4" customFormat="1" ht="12.75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19" ht="12.75">
      <c r="A53" s="187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9"/>
    </row>
    <row r="54" spans="1:19" ht="12.75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2"/>
    </row>
  </sheetData>
  <sheetProtection password="DC1F" sheet="1" objects="1" scenarios="1" selectLockedCells="1"/>
  <mergeCells count="74">
    <mergeCell ref="A34:C34"/>
    <mergeCell ref="D34:F34"/>
    <mergeCell ref="G34:S34"/>
    <mergeCell ref="G31:S31"/>
    <mergeCell ref="A32:C32"/>
    <mergeCell ref="D32:F32"/>
    <mergeCell ref="G32:S32"/>
    <mergeCell ref="A33:C33"/>
    <mergeCell ref="D33:F33"/>
    <mergeCell ref="G33:S33"/>
    <mergeCell ref="A3:E3"/>
    <mergeCell ref="F3:S3"/>
    <mergeCell ref="A13:G13"/>
    <mergeCell ref="A14:G14"/>
    <mergeCell ref="H13:S13"/>
    <mergeCell ref="H14:S14"/>
    <mergeCell ref="A8:G8"/>
    <mergeCell ref="A9:G9"/>
    <mergeCell ref="A10:G10"/>
    <mergeCell ref="H6:S6"/>
    <mergeCell ref="H7:S7"/>
    <mergeCell ref="H8:S8"/>
    <mergeCell ref="H9:S9"/>
    <mergeCell ref="H10:S10"/>
    <mergeCell ref="A15:G15"/>
    <mergeCell ref="A16:G16"/>
    <mergeCell ref="H15:S15"/>
    <mergeCell ref="H16:S16"/>
    <mergeCell ref="A6:G6"/>
    <mergeCell ref="A7:G7"/>
    <mergeCell ref="A35:C35"/>
    <mergeCell ref="D35:F35"/>
    <mergeCell ref="G35:S35"/>
    <mergeCell ref="A28:C28"/>
    <mergeCell ref="D28:F28"/>
    <mergeCell ref="G28:S28"/>
    <mergeCell ref="A29:C29"/>
    <mergeCell ref="D29:F29"/>
    <mergeCell ref="G29:S29"/>
    <mergeCell ref="A37:G37"/>
    <mergeCell ref="H37:S37"/>
    <mergeCell ref="A38:G38"/>
    <mergeCell ref="H38:S38"/>
    <mergeCell ref="A30:C30"/>
    <mergeCell ref="D30:F30"/>
    <mergeCell ref="G30:S30"/>
    <mergeCell ref="A31:C31"/>
    <mergeCell ref="D31:F31"/>
    <mergeCell ref="I44:J44"/>
    <mergeCell ref="A45:F45"/>
    <mergeCell ref="G45:H45"/>
    <mergeCell ref="I45:J45"/>
    <mergeCell ref="A41:F41"/>
    <mergeCell ref="G41:H41"/>
    <mergeCell ref="I41:J41"/>
    <mergeCell ref="A43:F43"/>
    <mergeCell ref="G43:H43"/>
    <mergeCell ref="I43:J43"/>
    <mergeCell ref="A25:D25"/>
    <mergeCell ref="A50:S54"/>
    <mergeCell ref="A46:F46"/>
    <mergeCell ref="G46:H46"/>
    <mergeCell ref="I46:J46"/>
    <mergeCell ref="A47:F47"/>
    <mergeCell ref="G47:H47"/>
    <mergeCell ref="I47:J47"/>
    <mergeCell ref="A44:F44"/>
    <mergeCell ref="G44:H44"/>
    <mergeCell ref="A19:D19"/>
    <mergeCell ref="A20:D20"/>
    <mergeCell ref="A21:D21"/>
    <mergeCell ref="A22:D22"/>
    <mergeCell ref="A23:D23"/>
    <mergeCell ref="A24:D24"/>
  </mergeCell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7"/>
  <sheetViews>
    <sheetView showGridLines="0" zoomScaleSheetLayoutView="115" zoomScalePageLayoutView="0" workbookViewId="0" topLeftCell="A1">
      <pane ySplit="1" topLeftCell="A2" activePane="bottomLeft" state="frozen"/>
      <selection pane="topLeft" activeCell="C95" sqref="C95"/>
      <selection pane="bottomLeft" activeCell="A27" sqref="A27:C27"/>
    </sheetView>
  </sheetViews>
  <sheetFormatPr defaultColWidth="4.875" defaultRowHeight="12.75"/>
  <cols>
    <col min="1" max="16384" width="4.875" style="4" customWidth="1"/>
  </cols>
  <sheetData>
    <row r="1" spans="1:21" s="20" customFormat="1" ht="15.75">
      <c r="A1" s="19" t="s">
        <v>109</v>
      </c>
      <c r="B1" s="19"/>
      <c r="U1" s="69" t="s">
        <v>589</v>
      </c>
    </row>
    <row r="2" spans="1:2" ht="12.75">
      <c r="A2" s="5"/>
      <c r="B2" s="5"/>
    </row>
    <row r="3" spans="1:42" s="1" customFormat="1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U3" s="3" t="s">
        <v>293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M3" s="4"/>
      <c r="AN3" s="4"/>
      <c r="AO3" s="4"/>
      <c r="AP3" s="4"/>
    </row>
    <row r="4" ht="12.75">
      <c r="U4" s="61" t="s">
        <v>294</v>
      </c>
    </row>
    <row r="5" spans="1:37" ht="12.75">
      <c r="A5" s="5" t="s">
        <v>90</v>
      </c>
      <c r="U5" s="4" t="s">
        <v>295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19" ht="12.75">
      <c r="A6" s="123" t="s">
        <v>100</v>
      </c>
      <c r="B6" s="123"/>
      <c r="C6" s="123"/>
      <c r="D6" s="123"/>
      <c r="E6" s="123"/>
      <c r="F6" s="123"/>
      <c r="G6" s="123"/>
      <c r="H6" s="168" t="s">
        <v>357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</row>
    <row r="7" spans="1:21" ht="12.75">
      <c r="A7" s="123" t="s">
        <v>97</v>
      </c>
      <c r="B7" s="123"/>
      <c r="C7" s="123"/>
      <c r="D7" s="123"/>
      <c r="E7" s="123"/>
      <c r="F7" s="123"/>
      <c r="G7" s="123"/>
      <c r="H7" s="195">
        <f>SUM(F21:K21)</f>
        <v>189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U7" s="5" t="s">
        <v>296</v>
      </c>
    </row>
    <row r="8" spans="1:21" ht="12.75">
      <c r="A8" s="123" t="s">
        <v>347</v>
      </c>
      <c r="B8" s="123"/>
      <c r="C8" s="123"/>
      <c r="D8" s="123"/>
      <c r="E8" s="123"/>
      <c r="F8" s="123"/>
      <c r="G8" s="123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U8" s="4" t="s">
        <v>298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4" t="s">
        <v>299</v>
      </c>
    </row>
    <row r="10" spans="1:19" ht="12.75">
      <c r="A10" s="3" t="s">
        <v>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 ht="12.75">
      <c r="A11" s="210" t="s">
        <v>345</v>
      </c>
      <c r="B11" s="210"/>
      <c r="C11" s="210"/>
      <c r="D11" s="210"/>
      <c r="E11" s="210"/>
      <c r="F11" s="210"/>
      <c r="G11" s="210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U11" s="4" t="s">
        <v>297</v>
      </c>
    </row>
    <row r="12" spans="1:19" ht="12.75">
      <c r="A12" s="210" t="s">
        <v>338</v>
      </c>
      <c r="B12" s="210"/>
      <c r="C12" s="210"/>
      <c r="D12" s="210"/>
      <c r="E12" s="210"/>
      <c r="F12" s="210"/>
      <c r="G12" s="210"/>
      <c r="H12" s="11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</row>
    <row r="13" spans="1:8" ht="12.75">
      <c r="A13" s="16"/>
      <c r="H13" s="17"/>
    </row>
    <row r="14" ht="12.75">
      <c r="A14" s="5" t="s">
        <v>59</v>
      </c>
    </row>
    <row r="15" spans="1:40" ht="12.75">
      <c r="A15" s="205" t="s">
        <v>106</v>
      </c>
      <c r="B15" s="205"/>
      <c r="C15" s="205"/>
      <c r="D15" s="205"/>
      <c r="E15" s="205"/>
      <c r="F15" s="208" t="s">
        <v>75</v>
      </c>
      <c r="G15" s="208"/>
      <c r="H15" s="208" t="s">
        <v>76</v>
      </c>
      <c r="I15" s="208"/>
      <c r="J15" s="208" t="s">
        <v>29</v>
      </c>
      <c r="K15" s="208"/>
      <c r="L15" s="208" t="s">
        <v>594</v>
      </c>
      <c r="M15" s="208"/>
      <c r="AL15" s="1"/>
      <c r="AM15" s="1"/>
      <c r="AN15" s="1"/>
    </row>
    <row r="16" spans="1:42" ht="12.75">
      <c r="A16" s="205"/>
      <c r="B16" s="205"/>
      <c r="C16" s="205"/>
      <c r="D16" s="205"/>
      <c r="E16" s="205"/>
      <c r="F16" s="208"/>
      <c r="G16" s="208"/>
      <c r="H16" s="208"/>
      <c r="I16" s="208"/>
      <c r="J16" s="208"/>
      <c r="K16" s="208"/>
      <c r="L16" s="208"/>
      <c r="M16" s="208"/>
      <c r="AO16" s="1"/>
      <c r="AP16" s="1"/>
    </row>
    <row r="17" spans="1:13" ht="12.75" customHeight="1" hidden="1">
      <c r="A17" s="205" t="s">
        <v>222</v>
      </c>
      <c r="B17" s="205"/>
      <c r="C17" s="205"/>
      <c r="D17" s="205"/>
      <c r="E17" s="205"/>
      <c r="F17" s="77">
        <v>1</v>
      </c>
      <c r="G17" s="77">
        <v>1</v>
      </c>
      <c r="H17" s="77">
        <v>2</v>
      </c>
      <c r="I17" s="77">
        <v>2</v>
      </c>
      <c r="J17" s="77">
        <v>3</v>
      </c>
      <c r="K17" s="77">
        <v>3</v>
      </c>
      <c r="L17" s="208"/>
      <c r="M17" s="208"/>
    </row>
    <row r="18" spans="1:13" ht="12.75">
      <c r="A18" s="205" t="s">
        <v>60</v>
      </c>
      <c r="B18" s="205"/>
      <c r="C18" s="205"/>
      <c r="D18" s="205"/>
      <c r="E18" s="205"/>
      <c r="F18" s="78" t="s">
        <v>22</v>
      </c>
      <c r="G18" s="78" t="s">
        <v>23</v>
      </c>
      <c r="H18" s="78" t="s">
        <v>22</v>
      </c>
      <c r="I18" s="78" t="s">
        <v>23</v>
      </c>
      <c r="J18" s="78" t="s">
        <v>22</v>
      </c>
      <c r="K18" s="78" t="s">
        <v>23</v>
      </c>
      <c r="L18" s="208"/>
      <c r="M18" s="208"/>
    </row>
    <row r="19" spans="1:13" ht="12.75">
      <c r="A19" s="203" t="s">
        <v>591</v>
      </c>
      <c r="B19" s="204"/>
      <c r="C19" s="204"/>
      <c r="D19" s="204"/>
      <c r="E19" s="79" t="s">
        <v>117</v>
      </c>
      <c r="F19" s="80">
        <f aca="true" t="shared" si="0" ref="F19:K20">COUNTIF(seznam_rekreacija,F$17&amp;F$18&amp;"-"&amp;$H$6&amp;"-"&amp;$E19)</f>
        <v>43</v>
      </c>
      <c r="G19" s="80">
        <f t="shared" si="0"/>
        <v>30</v>
      </c>
      <c r="H19" s="80">
        <f t="shared" si="0"/>
        <v>39</v>
      </c>
      <c r="I19" s="80">
        <f t="shared" si="0"/>
        <v>28</v>
      </c>
      <c r="J19" s="80">
        <f t="shared" si="0"/>
        <v>12</v>
      </c>
      <c r="K19" s="80">
        <f t="shared" si="0"/>
        <v>5</v>
      </c>
      <c r="L19" s="207">
        <f>SUM(F19:K19)/$H$7</f>
        <v>0.8306878306878307</v>
      </c>
      <c r="M19" s="207"/>
    </row>
    <row r="20" spans="1:13" ht="12.75">
      <c r="A20" s="203" t="s">
        <v>592</v>
      </c>
      <c r="B20" s="204"/>
      <c r="C20" s="204"/>
      <c r="D20" s="204"/>
      <c r="E20" s="79" t="s">
        <v>118</v>
      </c>
      <c r="F20" s="80">
        <f t="shared" si="0"/>
        <v>16</v>
      </c>
      <c r="G20" s="80">
        <f t="shared" si="0"/>
        <v>3</v>
      </c>
      <c r="H20" s="80">
        <f t="shared" si="0"/>
        <v>9</v>
      </c>
      <c r="I20" s="80">
        <f t="shared" si="0"/>
        <v>1</v>
      </c>
      <c r="J20" s="80">
        <f t="shared" si="0"/>
        <v>2</v>
      </c>
      <c r="K20" s="80">
        <f t="shared" si="0"/>
        <v>1</v>
      </c>
      <c r="L20" s="207">
        <f>SUM(F20:K20)/$H$7</f>
        <v>0.1693121693121693</v>
      </c>
      <c r="M20" s="207"/>
    </row>
    <row r="21" spans="1:13" ht="12.75">
      <c r="A21" s="206" t="s">
        <v>10</v>
      </c>
      <c r="B21" s="206"/>
      <c r="C21" s="206"/>
      <c r="D21" s="206"/>
      <c r="E21" s="206"/>
      <c r="F21" s="209">
        <f>IF(SUM(F19:G20)=0,"",SUM(F19:G20))</f>
        <v>92</v>
      </c>
      <c r="G21" s="209"/>
      <c r="H21" s="209">
        <f>IF(SUM(H19:I20)=0,"",SUM(H19:I20))</f>
        <v>77</v>
      </c>
      <c r="I21" s="209"/>
      <c r="J21" s="209">
        <f>IF(SUM(J19:K20)=0,"",SUM(J19:K20))</f>
        <v>20</v>
      </c>
      <c r="K21" s="209"/>
      <c r="L21" s="207">
        <f>SUM(F21:K21)/$H$7</f>
        <v>1</v>
      </c>
      <c r="M21" s="207"/>
    </row>
    <row r="22" spans="1:9" ht="12.75">
      <c r="A22" s="75"/>
      <c r="B22" s="75"/>
      <c r="C22" s="75"/>
      <c r="D22" s="76"/>
      <c r="E22" s="76"/>
      <c r="F22" s="76"/>
      <c r="G22" s="76"/>
      <c r="H22" s="76"/>
      <c r="I22" s="76"/>
    </row>
    <row r="23" spans="1:19" ht="12.75">
      <c r="A23" s="3" t="s">
        <v>61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28" t="s">
        <v>62</v>
      </c>
      <c r="B24" s="128"/>
      <c r="C24" s="128"/>
      <c r="D24" s="128" t="s">
        <v>63</v>
      </c>
      <c r="E24" s="128"/>
      <c r="F24" s="128"/>
      <c r="G24" s="128" t="s">
        <v>64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1:19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40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AM28" s="1"/>
      <c r="AN28" s="1"/>
    </row>
    <row r="29" spans="1:4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AO29" s="1"/>
      <c r="AP29" s="1"/>
    </row>
    <row r="30" spans="1:19" ht="12.75">
      <c r="A30" s="123" t="s">
        <v>77</v>
      </c>
      <c r="B30" s="123"/>
      <c r="C30" s="123"/>
      <c r="D30" s="123"/>
      <c r="E30" s="123"/>
      <c r="F30" s="123"/>
      <c r="G30" s="12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42" s="1" customFormat="1" ht="12.75">
      <c r="A31" s="123" t="s">
        <v>121</v>
      </c>
      <c r="B31" s="123"/>
      <c r="C31" s="123"/>
      <c r="D31" s="123"/>
      <c r="E31" s="123"/>
      <c r="F31" s="123"/>
      <c r="G31" s="123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3" ht="12.75">
      <c r="A33" s="5" t="s">
        <v>65</v>
      </c>
    </row>
    <row r="34" spans="1:10" ht="12.75">
      <c r="A34" s="123" t="s">
        <v>66</v>
      </c>
      <c r="B34" s="123"/>
      <c r="C34" s="123"/>
      <c r="D34" s="123"/>
      <c r="E34" s="123"/>
      <c r="F34" s="123"/>
      <c r="G34" s="123">
        <f>SUM(G36:H40)</f>
        <v>200</v>
      </c>
      <c r="H34" s="123"/>
      <c r="I34" s="123" t="s">
        <v>67</v>
      </c>
      <c r="J34" s="123"/>
    </row>
    <row r="35" ht="12.75">
      <c r="A35" s="4" t="s">
        <v>68</v>
      </c>
    </row>
    <row r="36" spans="1:10" ht="12.75">
      <c r="A36" s="177" t="s">
        <v>69</v>
      </c>
      <c r="B36" s="177"/>
      <c r="C36" s="177"/>
      <c r="D36" s="177"/>
      <c r="E36" s="177"/>
      <c r="F36" s="177"/>
      <c r="G36" s="81">
        <v>100</v>
      </c>
      <c r="H36" s="81"/>
      <c r="I36" s="129" t="str">
        <f>IF($G$34=0,"","€ ("&amp;ROUND(G36/$G$34*100,0)&amp;"%)")</f>
        <v>€ (50%)</v>
      </c>
      <c r="J36" s="129"/>
    </row>
    <row r="37" spans="1:10" ht="12.75">
      <c r="A37" s="177" t="s">
        <v>70</v>
      </c>
      <c r="B37" s="177"/>
      <c r="C37" s="177"/>
      <c r="D37" s="177"/>
      <c r="E37" s="177"/>
      <c r="F37" s="177"/>
      <c r="G37" s="81">
        <v>100</v>
      </c>
      <c r="H37" s="81"/>
      <c r="I37" s="129" t="str">
        <f>IF($G$34=0,"","€ ("&amp;ROUND(G37/$G$34*100,0)&amp;"%)")</f>
        <v>€ (50%)</v>
      </c>
      <c r="J37" s="129"/>
    </row>
    <row r="38" spans="1:10" ht="12.75">
      <c r="A38" s="177" t="s">
        <v>71</v>
      </c>
      <c r="B38" s="177"/>
      <c r="C38" s="177"/>
      <c r="D38" s="177"/>
      <c r="E38" s="177"/>
      <c r="F38" s="177"/>
      <c r="G38" s="81"/>
      <c r="H38" s="81"/>
      <c r="I38" s="129" t="str">
        <f>IF($G$34=0,"","€ ("&amp;ROUND(G38/$G$34*100,0)&amp;"%)")</f>
        <v>€ (0%)</v>
      </c>
      <c r="J38" s="129"/>
    </row>
    <row r="39" spans="1:10" ht="12.75">
      <c r="A39" s="177" t="s">
        <v>72</v>
      </c>
      <c r="B39" s="177"/>
      <c r="C39" s="177"/>
      <c r="D39" s="177"/>
      <c r="E39" s="177"/>
      <c r="F39" s="177"/>
      <c r="G39" s="81"/>
      <c r="H39" s="81"/>
      <c r="I39" s="129" t="str">
        <f>IF($G$34=0,"","€ ("&amp;ROUND(G39/$G$34*100,0)&amp;"%)")</f>
        <v>€ (0%)</v>
      </c>
      <c r="J39" s="129"/>
    </row>
    <row r="40" spans="1:10" ht="12.75">
      <c r="A40" s="177" t="s">
        <v>73</v>
      </c>
      <c r="B40" s="177"/>
      <c r="C40" s="177"/>
      <c r="D40" s="177"/>
      <c r="E40" s="177"/>
      <c r="F40" s="177"/>
      <c r="G40" s="81"/>
      <c r="H40" s="81"/>
      <c r="I40" s="129" t="str">
        <f>IF($G$34=0,"","€ ("&amp;ROUND(G40/$G$34*100,0)&amp;"%)")</f>
        <v>€ (0%)</v>
      </c>
      <c r="J40" s="129"/>
    </row>
    <row r="42" ht="12.75">
      <c r="A42" s="5" t="s">
        <v>74</v>
      </c>
    </row>
    <row r="43" spans="1:42" s="1" customFormat="1" ht="12.75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19" ht="12.7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</row>
    <row r="45" spans="1:19" ht="12.7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</row>
    <row r="46" spans="1:19" ht="12.7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</row>
    <row r="47" spans="1:19" ht="12.75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2"/>
    </row>
    <row r="55" ht="12.75" customHeight="1"/>
  </sheetData>
  <sheetProtection password="DC1F" sheet="1" objects="1" scenarios="1" selectLockedCells="1"/>
  <mergeCells count="66">
    <mergeCell ref="A43:S47"/>
    <mergeCell ref="A36:F36"/>
    <mergeCell ref="G36:H36"/>
    <mergeCell ref="I36:J36"/>
    <mergeCell ref="A37:F37"/>
    <mergeCell ref="G37:H37"/>
    <mergeCell ref="I37:J37"/>
    <mergeCell ref="A38:F38"/>
    <mergeCell ref="G38:H38"/>
    <mergeCell ref="I38:J38"/>
    <mergeCell ref="A31:G31"/>
    <mergeCell ref="H31:S31"/>
    <mergeCell ref="A34:F34"/>
    <mergeCell ref="G34:H34"/>
    <mergeCell ref="I34:J34"/>
    <mergeCell ref="A3:E3"/>
    <mergeCell ref="F3:S3"/>
    <mergeCell ref="A27:C27"/>
    <mergeCell ref="D27:F27"/>
    <mergeCell ref="G27:S27"/>
    <mergeCell ref="A24:C24"/>
    <mergeCell ref="D24:F24"/>
    <mergeCell ref="G24:S24"/>
    <mergeCell ref="H11:S11"/>
    <mergeCell ref="H12:S12"/>
    <mergeCell ref="D28:F28"/>
    <mergeCell ref="G28:S28"/>
    <mergeCell ref="A11:G11"/>
    <mergeCell ref="A12:G12"/>
    <mergeCell ref="L21:M21"/>
    <mergeCell ref="A30:G30"/>
    <mergeCell ref="H30:S30"/>
    <mergeCell ref="A25:C25"/>
    <mergeCell ref="D25:F25"/>
    <mergeCell ref="G25:S25"/>
    <mergeCell ref="A26:C26"/>
    <mergeCell ref="D26:F26"/>
    <mergeCell ref="G26:S26"/>
    <mergeCell ref="A40:F40"/>
    <mergeCell ref="G40:H40"/>
    <mergeCell ref="F21:G21"/>
    <mergeCell ref="H21:I21"/>
    <mergeCell ref="J21:K21"/>
    <mergeCell ref="I40:J40"/>
    <mergeCell ref="A39:F39"/>
    <mergeCell ref="G39:H39"/>
    <mergeCell ref="I39:J39"/>
    <mergeCell ref="A28:C28"/>
    <mergeCell ref="A6:G6"/>
    <mergeCell ref="A7:G7"/>
    <mergeCell ref="A8:G8"/>
    <mergeCell ref="H6:S6"/>
    <mergeCell ref="H7:S7"/>
    <mergeCell ref="H8:S8"/>
    <mergeCell ref="L19:M19"/>
    <mergeCell ref="L20:M20"/>
    <mergeCell ref="L15:M18"/>
    <mergeCell ref="F15:G16"/>
    <mergeCell ref="H15:I16"/>
    <mergeCell ref="J15:K16"/>
    <mergeCell ref="A19:D19"/>
    <mergeCell ref="A20:D20"/>
    <mergeCell ref="A15:E16"/>
    <mergeCell ref="A17:E17"/>
    <mergeCell ref="A18:E18"/>
    <mergeCell ref="A21:E21"/>
  </mergeCell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rowBreaks count="1" manualBreakCount="1">
    <brk id="47" max="1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showGridLines="0" zoomScaleSheetLayoutView="100" zoomScalePageLayoutView="0" workbookViewId="0" topLeftCell="A1">
      <pane ySplit="1" topLeftCell="A2" activePane="bottomLeft" state="frozen"/>
      <selection pane="topLeft" activeCell="C95" sqref="C95"/>
      <selection pane="bottomLeft" activeCell="A21" sqref="A21:C21"/>
    </sheetView>
  </sheetViews>
  <sheetFormatPr defaultColWidth="4.875" defaultRowHeight="12.75"/>
  <cols>
    <col min="1" max="16384" width="4.875" style="1" customWidth="1"/>
  </cols>
  <sheetData>
    <row r="1" spans="1:2" s="21" customFormat="1" ht="15.75">
      <c r="A1" s="22" t="s">
        <v>122</v>
      </c>
      <c r="B1" s="22"/>
    </row>
    <row r="2" spans="1:2" ht="12.75">
      <c r="A2" s="3"/>
      <c r="B2" s="3"/>
    </row>
    <row r="3" spans="1:19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1:19" s="9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ht="12.75">
      <c r="A5" s="3" t="s">
        <v>56</v>
      </c>
    </row>
    <row r="6" spans="1:19" ht="12.75">
      <c r="A6" s="182" t="s">
        <v>96</v>
      </c>
      <c r="B6" s="182"/>
      <c r="C6" s="182"/>
      <c r="D6" s="182"/>
      <c r="E6" s="182"/>
      <c r="F6" s="182"/>
      <c r="G6" s="182"/>
      <c r="H6" s="168" t="s">
        <v>357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</row>
    <row r="7" spans="1:19" ht="12.75">
      <c r="A7" s="182" t="s">
        <v>97</v>
      </c>
      <c r="B7" s="182"/>
      <c r="C7" s="182"/>
      <c r="D7" s="182"/>
      <c r="E7" s="182"/>
      <c r="F7" s="182"/>
      <c r="G7" s="182"/>
      <c r="H7" s="212">
        <f>D17</f>
        <v>189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4"/>
    </row>
    <row r="8" spans="1:19" ht="12.75">
      <c r="A8" s="182" t="s">
        <v>347</v>
      </c>
      <c r="B8" s="182"/>
      <c r="C8" s="182"/>
      <c r="D8" s="182"/>
      <c r="E8" s="182"/>
      <c r="F8" s="182"/>
      <c r="G8" s="182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10" ht="12.75">
      <c r="A10" s="3" t="s">
        <v>58</v>
      </c>
    </row>
    <row r="11" spans="1:19" ht="12.75" customHeight="1">
      <c r="A11" s="210" t="s">
        <v>345</v>
      </c>
      <c r="B11" s="210"/>
      <c r="C11" s="210"/>
      <c r="D11" s="210"/>
      <c r="E11" s="210"/>
      <c r="F11" s="210"/>
      <c r="G11" s="210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ht="12.75" customHeight="1">
      <c r="A12" s="175" t="s">
        <v>338</v>
      </c>
      <c r="B12" s="175"/>
      <c r="C12" s="175"/>
      <c r="D12" s="175"/>
      <c r="E12" s="175"/>
      <c r="F12" s="175"/>
      <c r="G12" s="175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4" ht="12.75">
      <c r="A14" s="3" t="s">
        <v>59</v>
      </c>
    </row>
    <row r="15" spans="1:5" ht="12.75">
      <c r="A15" s="198" t="s">
        <v>60</v>
      </c>
      <c r="B15" s="198"/>
      <c r="C15" s="198"/>
      <c r="D15" s="30" t="s">
        <v>22</v>
      </c>
      <c r="E15" s="30" t="s">
        <v>23</v>
      </c>
    </row>
    <row r="16" spans="1:5" ht="12.75">
      <c r="A16" s="211" t="s">
        <v>587</v>
      </c>
      <c r="B16" s="211"/>
      <c r="C16" s="211"/>
      <c r="D16" s="50">
        <f>COUNTIF(seznam_registrirani,D15&amp;"-"&amp;$H$6)</f>
        <v>121</v>
      </c>
      <c r="E16" s="50">
        <f>COUNTIF(seznam_registrirani,E15&amp;"-"&amp;$H$6)</f>
        <v>68</v>
      </c>
    </row>
    <row r="17" spans="1:5" ht="12.75" customHeight="1">
      <c r="A17" s="199" t="s">
        <v>10</v>
      </c>
      <c r="B17" s="199"/>
      <c r="C17" s="199"/>
      <c r="D17" s="209">
        <f>IF(D16+E16=0,"",D16+E16)</f>
        <v>189</v>
      </c>
      <c r="E17" s="209"/>
    </row>
    <row r="19" ht="12.75">
      <c r="A19" s="3" t="s">
        <v>61</v>
      </c>
    </row>
    <row r="20" spans="1:19" s="4" customFormat="1" ht="12.75">
      <c r="A20" s="128" t="s">
        <v>62</v>
      </c>
      <c r="B20" s="128"/>
      <c r="C20" s="128"/>
      <c r="D20" s="128" t="s">
        <v>63</v>
      </c>
      <c r="E20" s="128"/>
      <c r="F20" s="128"/>
      <c r="G20" s="128" t="s">
        <v>64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</row>
    <row r="21" spans="1:19" s="4" customFormat="1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19" s="4" customFormat="1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</row>
    <row r="23" spans="1:19" s="4" customFormat="1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</row>
    <row r="24" spans="1:19" s="4" customFormat="1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 s="4" customFormat="1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1:19" s="4" customFormat="1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8" spans="1:19" s="4" customFormat="1" ht="12.75">
      <c r="A28" s="123" t="s">
        <v>77</v>
      </c>
      <c r="B28" s="123"/>
      <c r="C28" s="123"/>
      <c r="D28" s="123"/>
      <c r="E28" s="123"/>
      <c r="F28" s="123"/>
      <c r="G28" s="123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s="4" customFormat="1" ht="12.75">
      <c r="A29" s="123" t="s">
        <v>121</v>
      </c>
      <c r="B29" s="123"/>
      <c r="C29" s="123"/>
      <c r="D29" s="123"/>
      <c r="E29" s="123"/>
      <c r="F29" s="123"/>
      <c r="G29" s="123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="4" customFormat="1" ht="12.75"/>
    <row r="31" s="4" customFormat="1" ht="12.75">
      <c r="A31" s="5" t="s">
        <v>65</v>
      </c>
    </row>
    <row r="32" spans="1:10" s="4" customFormat="1" ht="12.75">
      <c r="A32" s="123" t="s">
        <v>66</v>
      </c>
      <c r="B32" s="123"/>
      <c r="C32" s="123"/>
      <c r="D32" s="123"/>
      <c r="E32" s="123"/>
      <c r="F32" s="123"/>
      <c r="G32" s="123">
        <f>SUM(G34:H38)</f>
        <v>200</v>
      </c>
      <c r="H32" s="123"/>
      <c r="I32" s="123" t="s">
        <v>67</v>
      </c>
      <c r="J32" s="123"/>
    </row>
    <row r="33" s="4" customFormat="1" ht="12.75">
      <c r="A33" s="4" t="s">
        <v>68</v>
      </c>
    </row>
    <row r="34" spans="1:10" s="4" customFormat="1" ht="12.75">
      <c r="A34" s="177" t="s">
        <v>69</v>
      </c>
      <c r="B34" s="177"/>
      <c r="C34" s="177"/>
      <c r="D34" s="177"/>
      <c r="E34" s="177"/>
      <c r="F34" s="177"/>
      <c r="G34" s="81">
        <v>100</v>
      </c>
      <c r="H34" s="81"/>
      <c r="I34" s="129" t="str">
        <f>IF($G$32=0,"","€ ("&amp;ROUND(G34/$G$32*100,0)&amp;"%)")</f>
        <v>€ (50%)</v>
      </c>
      <c r="J34" s="129"/>
    </row>
    <row r="35" spans="1:10" s="4" customFormat="1" ht="12.75">
      <c r="A35" s="177" t="s">
        <v>70</v>
      </c>
      <c r="B35" s="177"/>
      <c r="C35" s="177"/>
      <c r="D35" s="177"/>
      <c r="E35" s="177"/>
      <c r="F35" s="177"/>
      <c r="G35" s="81">
        <v>100</v>
      </c>
      <c r="H35" s="81"/>
      <c r="I35" s="129" t="str">
        <f>IF($G$32=0,"","€ ("&amp;ROUND(G35/$G$32*100,0)&amp;"%)")</f>
        <v>€ (50%)</v>
      </c>
      <c r="J35" s="129"/>
    </row>
    <row r="36" spans="1:10" s="4" customFormat="1" ht="12.75">
      <c r="A36" s="177" t="s">
        <v>71</v>
      </c>
      <c r="B36" s="177"/>
      <c r="C36" s="177"/>
      <c r="D36" s="177"/>
      <c r="E36" s="177"/>
      <c r="F36" s="177"/>
      <c r="G36" s="81"/>
      <c r="H36" s="81"/>
      <c r="I36" s="129" t="str">
        <f>IF($G$32=0,"","€ ("&amp;ROUND(G36/$G$32*100,0)&amp;"%)")</f>
        <v>€ (0%)</v>
      </c>
      <c r="J36" s="129"/>
    </row>
    <row r="37" spans="1:10" s="4" customFormat="1" ht="12.75">
      <c r="A37" s="177" t="s">
        <v>72</v>
      </c>
      <c r="B37" s="177"/>
      <c r="C37" s="177"/>
      <c r="D37" s="177"/>
      <c r="E37" s="177"/>
      <c r="F37" s="177"/>
      <c r="G37" s="81"/>
      <c r="H37" s="81"/>
      <c r="I37" s="129" t="str">
        <f>IF($G$32=0,"","€ ("&amp;ROUND(G37/$G$32*100,0)&amp;"%)")</f>
        <v>€ (0%)</v>
      </c>
      <c r="J37" s="129"/>
    </row>
    <row r="38" spans="1:10" s="4" customFormat="1" ht="12.75">
      <c r="A38" s="177" t="s">
        <v>73</v>
      </c>
      <c r="B38" s="177"/>
      <c r="C38" s="177"/>
      <c r="D38" s="177"/>
      <c r="E38" s="177"/>
      <c r="F38" s="177"/>
      <c r="G38" s="81"/>
      <c r="H38" s="81"/>
      <c r="I38" s="129" t="str">
        <f>IF($G$32=0,"","€ ("&amp;ROUND(G38/$G$32*100,0)&amp;"%)")</f>
        <v>€ (0%)</v>
      </c>
      <c r="J38" s="129"/>
    </row>
    <row r="39" s="4" customFormat="1" ht="12.75"/>
    <row r="40" s="4" customFormat="1" ht="12.75">
      <c r="A40" s="5" t="s">
        <v>74</v>
      </c>
    </row>
    <row r="41" spans="1:19" s="4" customFormat="1" ht="12.75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</row>
    <row r="42" spans="1:19" s="4" customFormat="1" ht="12.7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9"/>
    </row>
    <row r="43" spans="1:19" s="4" customFormat="1" ht="12.75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</row>
    <row r="44" spans="1:19" s="4" customFormat="1" ht="12.7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</row>
    <row r="45" spans="1:19" s="4" customFormat="1" ht="12.75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2"/>
    </row>
  </sheetData>
  <sheetProtection password="DC1F" sheet="1" objects="1" scenarios="1" selectLockedCells="1"/>
  <mergeCells count="60">
    <mergeCell ref="A21:C21"/>
    <mergeCell ref="D21:F21"/>
    <mergeCell ref="G21:S21"/>
    <mergeCell ref="D25:F25"/>
    <mergeCell ref="G25:S25"/>
    <mergeCell ref="A22:C22"/>
    <mergeCell ref="D22:F22"/>
    <mergeCell ref="G22:S22"/>
    <mergeCell ref="A25:C25"/>
    <mergeCell ref="A23:C23"/>
    <mergeCell ref="A3:E3"/>
    <mergeCell ref="F3:S3"/>
    <mergeCell ref="D17:E17"/>
    <mergeCell ref="A6:G6"/>
    <mergeCell ref="H6:S6"/>
    <mergeCell ref="A7:G7"/>
    <mergeCell ref="H7:S7"/>
    <mergeCell ref="A8:G8"/>
    <mergeCell ref="A11:G11"/>
    <mergeCell ref="H8:S8"/>
    <mergeCell ref="A20:C20"/>
    <mergeCell ref="D20:F20"/>
    <mergeCell ref="G20:S20"/>
    <mergeCell ref="H11:S11"/>
    <mergeCell ref="A12:G12"/>
    <mergeCell ref="H12:S12"/>
    <mergeCell ref="A16:C16"/>
    <mergeCell ref="A17:C17"/>
    <mergeCell ref="A15:C15"/>
    <mergeCell ref="D23:F23"/>
    <mergeCell ref="G23:S23"/>
    <mergeCell ref="A24:C24"/>
    <mergeCell ref="D24:F24"/>
    <mergeCell ref="G24:S24"/>
    <mergeCell ref="A28:G28"/>
    <mergeCell ref="H28:S28"/>
    <mergeCell ref="A29:G29"/>
    <mergeCell ref="H29:S29"/>
    <mergeCell ref="A26:C26"/>
    <mergeCell ref="D26:F26"/>
    <mergeCell ref="G26:S26"/>
    <mergeCell ref="A32:F32"/>
    <mergeCell ref="G32:H32"/>
    <mergeCell ref="I32:J32"/>
    <mergeCell ref="A34:F34"/>
    <mergeCell ref="G34:H34"/>
    <mergeCell ref="I34:J34"/>
    <mergeCell ref="I35:J35"/>
    <mergeCell ref="A36:F36"/>
    <mergeCell ref="G36:H36"/>
    <mergeCell ref="I36:J36"/>
    <mergeCell ref="A35:F35"/>
    <mergeCell ref="G35:H35"/>
    <mergeCell ref="A41:S45"/>
    <mergeCell ref="A37:F37"/>
    <mergeCell ref="G37:H37"/>
    <mergeCell ref="I37:J37"/>
    <mergeCell ref="A38:F38"/>
    <mergeCell ref="G38:H38"/>
    <mergeCell ref="I38:J38"/>
  </mergeCell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SheetLayoutView="130" zoomScalePageLayoutView="0" workbookViewId="0" topLeftCell="A1">
      <pane ySplit="1" topLeftCell="A2" activePane="bottomLeft" state="frozen"/>
      <selection pane="topLeft" activeCell="C95" sqref="C95"/>
      <selection pane="bottomLeft" activeCell="C95" sqref="C95"/>
    </sheetView>
  </sheetViews>
  <sheetFormatPr defaultColWidth="4.875" defaultRowHeight="12.75"/>
  <cols>
    <col min="1" max="16384" width="4.875" style="1" customWidth="1"/>
  </cols>
  <sheetData>
    <row r="1" spans="1:19" s="21" customFormat="1" ht="32.25" customHeight="1">
      <c r="A1" s="135" t="s">
        <v>110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4:21" ht="12.75">
      <c r="D2" s="3"/>
      <c r="U2" s="1" t="s">
        <v>300</v>
      </c>
    </row>
    <row r="3" spans="1:21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U3" s="1" t="s">
        <v>301</v>
      </c>
    </row>
    <row r="4" ht="12.75">
      <c r="U4" s="59" t="s">
        <v>302</v>
      </c>
    </row>
    <row r="5" spans="1:21" ht="12.75">
      <c r="A5" s="182" t="s">
        <v>107</v>
      </c>
      <c r="B5" s="182"/>
      <c r="C5" s="182"/>
      <c r="D5" s="182"/>
      <c r="E5" s="182"/>
      <c r="F5" s="183" t="s">
        <v>307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U5" s="60" t="s">
        <v>305</v>
      </c>
    </row>
    <row r="6" s="10" customFormat="1" ht="12.75"/>
    <row r="7" spans="1:21" ht="12.75">
      <c r="A7" s="3" t="s">
        <v>56</v>
      </c>
      <c r="U7" s="10" t="s">
        <v>303</v>
      </c>
    </row>
    <row r="8" spans="1:21" ht="12.75">
      <c r="A8" s="182" t="s">
        <v>112</v>
      </c>
      <c r="B8" s="182"/>
      <c r="C8" s="182"/>
      <c r="D8" s="182"/>
      <c r="E8" s="182"/>
      <c r="F8" s="182"/>
      <c r="G8" s="182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U8" s="1" t="s">
        <v>304</v>
      </c>
    </row>
    <row r="9" spans="1:19" ht="12.75">
      <c r="A9" s="182" t="s">
        <v>347</v>
      </c>
      <c r="B9" s="182"/>
      <c r="C9" s="182"/>
      <c r="D9" s="182"/>
      <c r="E9" s="182"/>
      <c r="F9" s="182"/>
      <c r="G9" s="182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1" ht="12.75">
      <c r="A11" s="3" t="s">
        <v>91</v>
      </c>
    </row>
    <row r="12" spans="1:19" s="11" customFormat="1" ht="27" customHeight="1">
      <c r="A12" s="156" t="s">
        <v>3</v>
      </c>
      <c r="B12" s="156"/>
      <c r="C12" s="156"/>
      <c r="D12" s="156"/>
      <c r="E12" s="156" t="s">
        <v>92</v>
      </c>
      <c r="F12" s="156"/>
      <c r="G12" s="156" t="s">
        <v>93</v>
      </c>
      <c r="H12" s="156"/>
      <c r="I12" s="156"/>
      <c r="J12" s="156"/>
      <c r="K12" s="156"/>
      <c r="L12" s="156" t="s">
        <v>94</v>
      </c>
      <c r="M12" s="156"/>
      <c r="N12" s="156"/>
      <c r="O12" s="156"/>
      <c r="P12" s="156" t="s">
        <v>95</v>
      </c>
      <c r="Q12" s="156"/>
      <c r="R12" s="156"/>
      <c r="S12" s="156"/>
    </row>
    <row r="13" spans="1:19" ht="25.5" customHeight="1">
      <c r="A13" s="215"/>
      <c r="B13" s="215"/>
      <c r="C13" s="215"/>
      <c r="D13" s="215"/>
      <c r="E13" s="216"/>
      <c r="F13" s="216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</row>
    <row r="14" spans="1:19" ht="25.5" customHeight="1">
      <c r="A14" s="215"/>
      <c r="B14" s="215"/>
      <c r="C14" s="215"/>
      <c r="D14" s="215"/>
      <c r="E14" s="216"/>
      <c r="F14" s="216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</row>
    <row r="15" spans="1:19" ht="25.5" customHeight="1">
      <c r="A15" s="215"/>
      <c r="B15" s="215"/>
      <c r="C15" s="215"/>
      <c r="D15" s="215"/>
      <c r="E15" s="216"/>
      <c r="F15" s="216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</row>
    <row r="16" spans="1:19" ht="25.5" customHeight="1">
      <c r="A16" s="215"/>
      <c r="B16" s="215"/>
      <c r="C16" s="215"/>
      <c r="D16" s="215"/>
      <c r="E16" s="216"/>
      <c r="F16" s="216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</row>
    <row r="17" spans="1:19" ht="25.5" customHeight="1">
      <c r="A17" s="215"/>
      <c r="B17" s="215"/>
      <c r="C17" s="215"/>
      <c r="D17" s="215"/>
      <c r="E17" s="216"/>
      <c r="F17" s="216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9" s="4" customFormat="1" ht="12.75">
      <c r="A19" s="5" t="s">
        <v>65</v>
      </c>
    </row>
    <row r="20" spans="1:10" s="4" customFormat="1" ht="12.75">
      <c r="A20" s="123" t="s">
        <v>66</v>
      </c>
      <c r="B20" s="123"/>
      <c r="C20" s="123"/>
      <c r="D20" s="123"/>
      <c r="E20" s="123"/>
      <c r="F20" s="123"/>
      <c r="G20" s="123">
        <f>SUM(G22:H26)</f>
        <v>200</v>
      </c>
      <c r="H20" s="123"/>
      <c r="I20" s="123" t="s">
        <v>67</v>
      </c>
      <c r="J20" s="123"/>
    </row>
    <row r="21" s="4" customFormat="1" ht="12.75">
      <c r="A21" s="4" t="s">
        <v>68</v>
      </c>
    </row>
    <row r="22" spans="1:10" s="4" customFormat="1" ht="12.75">
      <c r="A22" s="177" t="s">
        <v>69</v>
      </c>
      <c r="B22" s="177"/>
      <c r="C22" s="177"/>
      <c r="D22" s="177"/>
      <c r="E22" s="177"/>
      <c r="F22" s="177"/>
      <c r="G22" s="81">
        <v>100</v>
      </c>
      <c r="H22" s="81"/>
      <c r="I22" s="129" t="str">
        <f>IF($G$20=0,"","€ ("&amp;ROUND(G22/$G$20*100,0)&amp;"%)")</f>
        <v>€ (50%)</v>
      </c>
      <c r="J22" s="129"/>
    </row>
    <row r="23" spans="1:10" s="4" customFormat="1" ht="12.75">
      <c r="A23" s="177" t="s">
        <v>70</v>
      </c>
      <c r="B23" s="177"/>
      <c r="C23" s="177"/>
      <c r="D23" s="177"/>
      <c r="E23" s="177"/>
      <c r="F23" s="177"/>
      <c r="G23" s="81">
        <v>100</v>
      </c>
      <c r="H23" s="81"/>
      <c r="I23" s="129" t="str">
        <f>IF($G$20=0,"","€ ("&amp;ROUND(G23/$G$20*100,0)&amp;"%)")</f>
        <v>€ (50%)</v>
      </c>
      <c r="J23" s="129"/>
    </row>
    <row r="24" spans="1:10" s="4" customFormat="1" ht="12.75">
      <c r="A24" s="177" t="s">
        <v>71</v>
      </c>
      <c r="B24" s="177"/>
      <c r="C24" s="177"/>
      <c r="D24" s="177"/>
      <c r="E24" s="177"/>
      <c r="F24" s="177"/>
      <c r="G24" s="81"/>
      <c r="H24" s="81"/>
      <c r="I24" s="129" t="str">
        <f>IF($G$20=0,"","€ ("&amp;ROUND(G24/$G$20*100,0)&amp;"%)")</f>
        <v>€ (0%)</v>
      </c>
      <c r="J24" s="129"/>
    </row>
    <row r="25" spans="1:10" s="4" customFormat="1" ht="12.75">
      <c r="A25" s="177" t="s">
        <v>72</v>
      </c>
      <c r="B25" s="177"/>
      <c r="C25" s="177"/>
      <c r="D25" s="177"/>
      <c r="E25" s="177"/>
      <c r="F25" s="177"/>
      <c r="G25" s="81"/>
      <c r="H25" s="81"/>
      <c r="I25" s="129" t="str">
        <f>IF($G$20=0,"","€ ("&amp;ROUND(G25/$G$20*100,0)&amp;"%)")</f>
        <v>€ (0%)</v>
      </c>
      <c r="J25" s="129"/>
    </row>
    <row r="26" spans="1:10" s="4" customFormat="1" ht="12.75">
      <c r="A26" s="177" t="s">
        <v>73</v>
      </c>
      <c r="B26" s="177"/>
      <c r="C26" s="177"/>
      <c r="D26" s="177"/>
      <c r="E26" s="177"/>
      <c r="F26" s="177"/>
      <c r="G26" s="81"/>
      <c r="H26" s="81"/>
      <c r="I26" s="129" t="str">
        <f>IF($G$20=0,"","€ ("&amp;ROUND(G26/$G$20*100,0)&amp;"%)")</f>
        <v>€ (0%)</v>
      </c>
      <c r="J26" s="129"/>
    </row>
    <row r="27" s="4" customFormat="1" ht="12.75"/>
  </sheetData>
  <sheetProtection password="DC1F" sheet="1" objects="1" scenarios="1" selectLockedCells="1"/>
  <mergeCells count="57">
    <mergeCell ref="A1:S1"/>
    <mergeCell ref="F5:S5"/>
    <mergeCell ref="A5:E5"/>
    <mergeCell ref="P16:S16"/>
    <mergeCell ref="A9:G9"/>
    <mergeCell ref="H9:S9"/>
    <mergeCell ref="A8:G8"/>
    <mergeCell ref="H8:S8"/>
    <mergeCell ref="A3:E3"/>
    <mergeCell ref="F3:S3"/>
    <mergeCell ref="G16:K16"/>
    <mergeCell ref="G17:K17"/>
    <mergeCell ref="L12:O12"/>
    <mergeCell ref="L13:O13"/>
    <mergeCell ref="L14:O14"/>
    <mergeCell ref="G12:K12"/>
    <mergeCell ref="G13:K13"/>
    <mergeCell ref="G14:K14"/>
    <mergeCell ref="G15:K15"/>
    <mergeCell ref="L15:O15"/>
    <mergeCell ref="I23:J23"/>
    <mergeCell ref="A24:F24"/>
    <mergeCell ref="G24:H24"/>
    <mergeCell ref="I24:J24"/>
    <mergeCell ref="A20:F20"/>
    <mergeCell ref="G20:H20"/>
    <mergeCell ref="I20:J20"/>
    <mergeCell ref="A22:F22"/>
    <mergeCell ref="G22:H22"/>
    <mergeCell ref="I22:J22"/>
    <mergeCell ref="A14:D14"/>
    <mergeCell ref="A15:D15"/>
    <mergeCell ref="A25:F25"/>
    <mergeCell ref="G25:H25"/>
    <mergeCell ref="I25:J25"/>
    <mergeCell ref="A26:F26"/>
    <mergeCell ref="G26:H26"/>
    <mergeCell ref="I26:J26"/>
    <mergeCell ref="A23:F23"/>
    <mergeCell ref="G23:H23"/>
    <mergeCell ref="A16:D16"/>
    <mergeCell ref="A17:D17"/>
    <mergeCell ref="E16:F16"/>
    <mergeCell ref="E17:F17"/>
    <mergeCell ref="E12:F12"/>
    <mergeCell ref="E13:F13"/>
    <mergeCell ref="E14:F14"/>
    <mergeCell ref="E15:F15"/>
    <mergeCell ref="A12:D12"/>
    <mergeCell ref="A13:D13"/>
    <mergeCell ref="L16:O16"/>
    <mergeCell ref="L17:O17"/>
    <mergeCell ref="P12:S12"/>
    <mergeCell ref="P13:S13"/>
    <mergeCell ref="P14:S14"/>
    <mergeCell ref="P15:S15"/>
    <mergeCell ref="P17:S17"/>
  </mergeCells>
  <dataValidations count="1">
    <dataValidation type="list" allowBlank="1" showInputMessage="1" showErrorMessage="1" promptTitle="Izberite program:" prompt="1. kotizacija za pridobitev nazivov usposobljenosti&#10;2. kotizacija za pridobitev licence&#10;3. drugo" sqref="F5:S5">
      <formula1>seznam5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1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65"/>
  <sheetViews>
    <sheetView showGridLines="0" zoomScaleSheetLayoutView="115" zoomScalePageLayoutView="0" workbookViewId="0" topLeftCell="A1">
      <pane ySplit="1" topLeftCell="A2" activePane="bottomLeft" state="frozen"/>
      <selection pane="topLeft" activeCell="C95" sqref="C95"/>
      <selection pane="bottomLeft" activeCell="A53" sqref="A53:S57"/>
    </sheetView>
  </sheetViews>
  <sheetFormatPr defaultColWidth="4.875" defaultRowHeight="12.75"/>
  <cols>
    <col min="1" max="16384" width="4.875" style="1" customWidth="1"/>
  </cols>
  <sheetData>
    <row r="1" spans="1:21" s="21" customFormat="1" ht="15.75">
      <c r="A1" s="22" t="s">
        <v>113</v>
      </c>
      <c r="B1" s="22"/>
      <c r="U1" s="69" t="s">
        <v>589</v>
      </c>
    </row>
    <row r="2" spans="1:2" ht="12.75">
      <c r="A2" s="3"/>
      <c r="B2" s="3"/>
    </row>
    <row r="3" spans="1:19" ht="12.75">
      <c r="A3" s="157" t="s">
        <v>50</v>
      </c>
      <c r="B3" s="178"/>
      <c r="C3" s="178"/>
      <c r="D3" s="178"/>
      <c r="E3" s="158"/>
      <c r="F3" s="159" t="str">
        <f>naziv</f>
        <v>IME KLUBA/DRUŠTVA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5" ht="12.75">
      <c r="A5" s="3" t="s">
        <v>78</v>
      </c>
    </row>
    <row r="6" spans="1:19" ht="12.75" customHeight="1">
      <c r="A6" s="217" t="s">
        <v>79</v>
      </c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</row>
    <row r="7" spans="1:19" ht="12.75" customHeight="1">
      <c r="A7" s="217" t="s">
        <v>80</v>
      </c>
      <c r="B7" s="217"/>
      <c r="C7" s="217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19" ht="12.75">
      <c r="A8" s="217" t="s">
        <v>81</v>
      </c>
      <c r="B8" s="217"/>
      <c r="C8" s="217"/>
      <c r="D8" s="217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</row>
    <row r="9" spans="1:19" ht="12.75" customHeight="1">
      <c r="A9" s="217" t="s">
        <v>82</v>
      </c>
      <c r="B9" s="217"/>
      <c r="C9" s="217"/>
      <c r="D9" s="217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  <row r="10" spans="1:19" ht="12.75" customHeight="1">
      <c r="A10" s="217" t="s">
        <v>83</v>
      </c>
      <c r="B10" s="217"/>
      <c r="C10" s="217"/>
      <c r="D10" s="217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</row>
    <row r="11" spans="1:19" ht="12.75">
      <c r="A11" s="217" t="s">
        <v>125</v>
      </c>
      <c r="B11" s="217"/>
      <c r="C11" s="217"/>
      <c r="D11" s="217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ht="12.75">
      <c r="A12" s="217" t="s">
        <v>136</v>
      </c>
      <c r="B12" s="217"/>
      <c r="C12" s="217"/>
      <c r="D12" s="217"/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6"/>
    </row>
    <row r="13" spans="5:19" ht="12.75"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/>
    </row>
    <row r="14" spans="5:19" ht="12.75"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2"/>
    </row>
    <row r="16" s="4" customFormat="1" ht="12.75">
      <c r="A16" s="5" t="s">
        <v>65</v>
      </c>
    </row>
    <row r="17" spans="1:10" s="4" customFormat="1" ht="12.75">
      <c r="A17" s="123" t="s">
        <v>66</v>
      </c>
      <c r="B17" s="123"/>
      <c r="C17" s="123"/>
      <c r="D17" s="123"/>
      <c r="E17" s="123"/>
      <c r="F17" s="123"/>
      <c r="G17" s="123">
        <f>SUM(G19:H23)</f>
        <v>0</v>
      </c>
      <c r="H17" s="123"/>
      <c r="I17" s="123" t="s">
        <v>67</v>
      </c>
      <c r="J17" s="123"/>
    </row>
    <row r="18" s="4" customFormat="1" ht="12.75">
      <c r="A18" s="4" t="s">
        <v>68</v>
      </c>
    </row>
    <row r="19" spans="1:10" s="4" customFormat="1" ht="12.75">
      <c r="A19" s="177" t="s">
        <v>69</v>
      </c>
      <c r="B19" s="177"/>
      <c r="C19" s="177"/>
      <c r="D19" s="177"/>
      <c r="E19" s="177"/>
      <c r="F19" s="177"/>
      <c r="G19" s="81"/>
      <c r="H19" s="81"/>
      <c r="I19" s="129">
        <f>IF(G17=0,"","€ ("&amp;ROUND(G19/G17*100,0)&amp;"%)")</f>
      </c>
      <c r="J19" s="129"/>
    </row>
    <row r="20" spans="1:10" s="4" customFormat="1" ht="12.75">
      <c r="A20" s="177" t="s">
        <v>70</v>
      </c>
      <c r="B20" s="177"/>
      <c r="C20" s="177"/>
      <c r="D20" s="177"/>
      <c r="E20" s="177"/>
      <c r="F20" s="177"/>
      <c r="G20" s="81"/>
      <c r="H20" s="81"/>
      <c r="I20" s="129">
        <f>IF(G17=0,"","€ ("&amp;ROUND(G20/G17*100,0)&amp;"%)")</f>
      </c>
      <c r="J20" s="129"/>
    </row>
    <row r="21" spans="1:10" s="4" customFormat="1" ht="12.75">
      <c r="A21" s="177" t="s">
        <v>71</v>
      </c>
      <c r="B21" s="177"/>
      <c r="C21" s="177"/>
      <c r="D21" s="177"/>
      <c r="E21" s="177"/>
      <c r="F21" s="177"/>
      <c r="G21" s="81"/>
      <c r="H21" s="81"/>
      <c r="I21" s="129">
        <f>IF(G17=0,"","€ ("&amp;ROUND(G21/G17*100,0)&amp;"%)")</f>
      </c>
      <c r="J21" s="129"/>
    </row>
    <row r="22" spans="1:10" s="4" customFormat="1" ht="12.75">
      <c r="A22" s="177" t="s">
        <v>72</v>
      </c>
      <c r="B22" s="177"/>
      <c r="C22" s="177"/>
      <c r="D22" s="177"/>
      <c r="E22" s="177"/>
      <c r="F22" s="177"/>
      <c r="G22" s="81"/>
      <c r="H22" s="81"/>
      <c r="I22" s="129">
        <f>IF(G17=0,"","€ ("&amp;ROUND(G22/G17*100,0)&amp;"%)")</f>
      </c>
      <c r="J22" s="129"/>
    </row>
    <row r="23" spans="1:10" s="4" customFormat="1" ht="12.75">
      <c r="A23" s="177" t="s">
        <v>73</v>
      </c>
      <c r="B23" s="177"/>
      <c r="C23" s="177"/>
      <c r="D23" s="177"/>
      <c r="E23" s="177"/>
      <c r="F23" s="177"/>
      <c r="G23" s="81"/>
      <c r="H23" s="81"/>
      <c r="I23" s="129">
        <f>IF(G17=0,"","€ ("&amp;ROUND(G23/G17*100,0)&amp;"%)")</f>
      </c>
      <c r="J23" s="129"/>
    </row>
    <row r="25" ht="12.75">
      <c r="A25" s="3" t="s">
        <v>84</v>
      </c>
    </row>
    <row r="26" spans="1:19" ht="12.75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6"/>
    </row>
    <row r="27" spans="1:19" ht="12.7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</row>
    <row r="28" spans="1:19" ht="12.7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9"/>
    </row>
    <row r="29" spans="1:19" ht="12.75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9"/>
    </row>
    <row r="30" spans="1:19" ht="12.75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2"/>
    </row>
    <row r="32" ht="12.75">
      <c r="A32" s="3" t="s">
        <v>78</v>
      </c>
    </row>
    <row r="33" spans="1:19" ht="12.75">
      <c r="A33" s="217" t="s">
        <v>79</v>
      </c>
      <c r="B33" s="217"/>
      <c r="C33" s="217"/>
      <c r="D33" s="217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</row>
    <row r="34" spans="1:19" ht="12.75">
      <c r="A34" s="217" t="s">
        <v>80</v>
      </c>
      <c r="B34" s="217"/>
      <c r="C34" s="217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</row>
    <row r="35" spans="1:19" ht="12.75">
      <c r="A35" s="217" t="s">
        <v>81</v>
      </c>
      <c r="B35" s="217"/>
      <c r="C35" s="217"/>
      <c r="D35" s="217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</row>
    <row r="36" spans="1:19" ht="12.75">
      <c r="A36" s="217" t="s">
        <v>82</v>
      </c>
      <c r="B36" s="217"/>
      <c r="C36" s="217"/>
      <c r="D36" s="217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</row>
    <row r="37" spans="1:19" ht="12.75">
      <c r="A37" s="217" t="s">
        <v>83</v>
      </c>
      <c r="B37" s="217"/>
      <c r="C37" s="217"/>
      <c r="D37" s="217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</row>
    <row r="38" spans="1:19" ht="12.75">
      <c r="A38" s="217" t="s">
        <v>125</v>
      </c>
      <c r="B38" s="217"/>
      <c r="C38" s="217"/>
      <c r="D38" s="217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</row>
    <row r="39" spans="1:19" ht="12.75">
      <c r="A39" s="217" t="s">
        <v>136</v>
      </c>
      <c r="B39" s="217"/>
      <c r="C39" s="217"/>
      <c r="D39" s="217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</row>
    <row r="40" spans="5:19" ht="12.75"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9"/>
    </row>
    <row r="41" spans="5:19" ht="12.75"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2"/>
    </row>
    <row r="43" spans="1:19" ht="12.75">
      <c r="A43" s="5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123" t="s">
        <v>66</v>
      </c>
      <c r="B44" s="123"/>
      <c r="C44" s="123"/>
      <c r="D44" s="123"/>
      <c r="E44" s="123"/>
      <c r="F44" s="123"/>
      <c r="G44" s="123">
        <f>SUM(G46:H50)</f>
        <v>0</v>
      </c>
      <c r="H44" s="123"/>
      <c r="I44" s="123" t="s">
        <v>67</v>
      </c>
      <c r="J44" s="123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 t="s">
        <v>68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177" t="s">
        <v>69</v>
      </c>
      <c r="B46" s="177"/>
      <c r="C46" s="177"/>
      <c r="D46" s="177"/>
      <c r="E46" s="177"/>
      <c r="F46" s="177"/>
      <c r="G46" s="81"/>
      <c r="H46" s="81"/>
      <c r="I46" s="129">
        <f>IF(G44=0,"","€ ("&amp;ROUND(G46/G44*100,0)&amp;"%)")</f>
      </c>
      <c r="J46" s="129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177" t="s">
        <v>70</v>
      </c>
      <c r="B47" s="177"/>
      <c r="C47" s="177"/>
      <c r="D47" s="177"/>
      <c r="E47" s="177"/>
      <c r="F47" s="177"/>
      <c r="G47" s="81"/>
      <c r="H47" s="81"/>
      <c r="I47" s="129">
        <f>IF(G44=0,"","€ ("&amp;ROUND(G47/G44*100,0)&amp;"%)")</f>
      </c>
      <c r="J47" s="129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177" t="s">
        <v>71</v>
      </c>
      <c r="B48" s="177"/>
      <c r="C48" s="177"/>
      <c r="D48" s="177"/>
      <c r="E48" s="177"/>
      <c r="F48" s="177"/>
      <c r="G48" s="81"/>
      <c r="H48" s="81"/>
      <c r="I48" s="129">
        <f>IF(G44=0,"","€ ("&amp;ROUND(G48/G44*100,0)&amp;"%)")</f>
      </c>
      <c r="J48" s="129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177" t="s">
        <v>72</v>
      </c>
      <c r="B49" s="177"/>
      <c r="C49" s="177"/>
      <c r="D49" s="177"/>
      <c r="E49" s="177"/>
      <c r="F49" s="177"/>
      <c r="G49" s="81"/>
      <c r="H49" s="81"/>
      <c r="I49" s="129">
        <f>IF(G44=0,"","€ ("&amp;ROUND(G49/G44*100,0)&amp;"%)")</f>
      </c>
      <c r="J49" s="129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177" t="s">
        <v>73</v>
      </c>
      <c r="B50" s="177"/>
      <c r="C50" s="177"/>
      <c r="D50" s="177"/>
      <c r="E50" s="177"/>
      <c r="F50" s="177"/>
      <c r="G50" s="81"/>
      <c r="H50" s="81"/>
      <c r="I50" s="129">
        <f>IF(G44=0,"","€ ("&amp;ROUND(G50/G44*100,0)&amp;"%)")</f>
      </c>
      <c r="J50" s="129"/>
      <c r="K50" s="4"/>
      <c r="L50" s="4"/>
      <c r="M50" s="4"/>
      <c r="N50" s="4"/>
      <c r="O50" s="4"/>
      <c r="P50" s="4"/>
      <c r="Q50" s="4"/>
      <c r="R50" s="4"/>
      <c r="S50" s="4"/>
    </row>
    <row r="52" ht="12.75">
      <c r="A52" s="3" t="s">
        <v>84</v>
      </c>
    </row>
    <row r="53" spans="1:19" ht="12.75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6"/>
    </row>
    <row r="54" spans="1:19" ht="12.75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9"/>
    </row>
    <row r="55" spans="1:19" ht="12.75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9"/>
    </row>
    <row r="56" spans="1:19" ht="12.75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9"/>
    </row>
    <row r="57" spans="1:19" ht="12.75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2"/>
    </row>
    <row r="59" ht="12.75">
      <c r="A59" s="3" t="s">
        <v>78</v>
      </c>
    </row>
    <row r="60" spans="1:19" ht="12.75">
      <c r="A60" s="217" t="s">
        <v>79</v>
      </c>
      <c r="B60" s="217"/>
      <c r="C60" s="217"/>
      <c r="D60" s="217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</row>
    <row r="61" spans="1:19" ht="12.75">
      <c r="A61" s="217" t="s">
        <v>80</v>
      </c>
      <c r="B61" s="217"/>
      <c r="C61" s="217"/>
      <c r="D61" s="217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</row>
    <row r="62" spans="1:19" ht="12.75">
      <c r="A62" s="217" t="s">
        <v>81</v>
      </c>
      <c r="B62" s="217"/>
      <c r="C62" s="217"/>
      <c r="D62" s="217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</row>
    <row r="63" spans="1:19" ht="12.75">
      <c r="A63" s="217" t="s">
        <v>82</v>
      </c>
      <c r="B63" s="217"/>
      <c r="C63" s="217"/>
      <c r="D63" s="217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</row>
    <row r="64" spans="1:19" ht="12.75">
      <c r="A64" s="217" t="s">
        <v>83</v>
      </c>
      <c r="B64" s="217"/>
      <c r="C64" s="217"/>
      <c r="D64" s="217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</row>
    <row r="65" spans="1:19" ht="12.75">
      <c r="A65" s="217" t="s">
        <v>125</v>
      </c>
      <c r="B65" s="217"/>
      <c r="C65" s="217"/>
      <c r="D65" s="217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</row>
    <row r="66" spans="1:19" ht="12.75">
      <c r="A66" s="217" t="s">
        <v>136</v>
      </c>
      <c r="B66" s="217"/>
      <c r="C66" s="217"/>
      <c r="D66" s="217"/>
      <c r="E66" s="184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6"/>
    </row>
    <row r="67" spans="5:19" ht="12.75"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9"/>
    </row>
    <row r="68" spans="5:19" ht="12.75">
      <c r="E68" s="190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2"/>
    </row>
    <row r="70" spans="1:19" ht="12.75">
      <c r="A70" s="5" t="s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123" t="s">
        <v>66</v>
      </c>
      <c r="B71" s="123"/>
      <c r="C71" s="123"/>
      <c r="D71" s="123"/>
      <c r="E71" s="123"/>
      <c r="F71" s="123"/>
      <c r="G71" s="123">
        <f>SUM(G73:H77)</f>
        <v>0</v>
      </c>
      <c r="H71" s="123"/>
      <c r="I71" s="123" t="s">
        <v>67</v>
      </c>
      <c r="J71" s="123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 t="s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177" t="s">
        <v>69</v>
      </c>
      <c r="B73" s="177"/>
      <c r="C73" s="177"/>
      <c r="D73" s="177"/>
      <c r="E73" s="177"/>
      <c r="F73" s="177"/>
      <c r="G73" s="81"/>
      <c r="H73" s="81"/>
      <c r="I73" s="129">
        <f>IF(G71=0,"","€ ("&amp;ROUND(G73/G71*100,0)&amp;"%)")</f>
      </c>
      <c r="J73" s="129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177" t="s">
        <v>70</v>
      </c>
      <c r="B74" s="177"/>
      <c r="C74" s="177"/>
      <c r="D74" s="177"/>
      <c r="E74" s="177"/>
      <c r="F74" s="177"/>
      <c r="G74" s="81"/>
      <c r="H74" s="81"/>
      <c r="I74" s="129">
        <f>IF(G71=0,"","€ ("&amp;ROUND(G74/G71*100,0)&amp;"%)")</f>
      </c>
      <c r="J74" s="129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177" t="s">
        <v>71</v>
      </c>
      <c r="B75" s="177"/>
      <c r="C75" s="177"/>
      <c r="D75" s="177"/>
      <c r="E75" s="177"/>
      <c r="F75" s="177"/>
      <c r="G75" s="81"/>
      <c r="H75" s="81"/>
      <c r="I75" s="129">
        <f>IF(G71=0,"","€ ("&amp;ROUND(G75/G71*100,0)&amp;"%)")</f>
      </c>
      <c r="J75" s="129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177" t="s">
        <v>72</v>
      </c>
      <c r="B76" s="177"/>
      <c r="C76" s="177"/>
      <c r="D76" s="177"/>
      <c r="E76" s="177"/>
      <c r="F76" s="177"/>
      <c r="G76" s="81"/>
      <c r="H76" s="81"/>
      <c r="I76" s="129">
        <f>IF(G71=0,"","€ ("&amp;ROUND(G76/G71*100,0)&amp;"%)")</f>
      </c>
      <c r="J76" s="129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177" t="s">
        <v>73</v>
      </c>
      <c r="B77" s="177"/>
      <c r="C77" s="177"/>
      <c r="D77" s="177"/>
      <c r="E77" s="177"/>
      <c r="F77" s="177"/>
      <c r="G77" s="81"/>
      <c r="H77" s="81"/>
      <c r="I77" s="129">
        <f>IF(G71=0,"","€ ("&amp;ROUND(G77/G71*100,0)&amp;"%)")</f>
      </c>
      <c r="J77" s="129"/>
      <c r="K77" s="4"/>
      <c r="L77" s="4"/>
      <c r="M77" s="4"/>
      <c r="N77" s="4"/>
      <c r="O77" s="4"/>
      <c r="P77" s="4"/>
      <c r="Q77" s="4"/>
      <c r="R77" s="4"/>
      <c r="S77" s="4"/>
    </row>
    <row r="79" ht="12.75">
      <c r="A79" s="3" t="s">
        <v>84</v>
      </c>
    </row>
    <row r="80" spans="1:19" ht="12.75">
      <c r="A80" s="184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6"/>
    </row>
    <row r="81" spans="1:19" ht="12.75">
      <c r="A81" s="187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9"/>
    </row>
    <row r="82" spans="1:19" ht="12.75">
      <c r="A82" s="187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9"/>
    </row>
    <row r="83" spans="1:19" ht="12.75">
      <c r="A83" s="187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9"/>
    </row>
    <row r="84" spans="1:19" ht="12.75">
      <c r="A84" s="190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2"/>
    </row>
    <row r="86" spans="1:21" ht="12.75">
      <c r="A86" s="3" t="s">
        <v>78</v>
      </c>
      <c r="U86" s="3" t="s">
        <v>308</v>
      </c>
    </row>
    <row r="87" spans="1:19" ht="12.75">
      <c r="A87" s="217" t="s">
        <v>79</v>
      </c>
      <c r="B87" s="217"/>
      <c r="C87" s="217"/>
      <c r="D87" s="217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</row>
    <row r="88" spans="1:21" ht="12.75">
      <c r="A88" s="217" t="s">
        <v>80</v>
      </c>
      <c r="B88" s="217"/>
      <c r="C88" s="217"/>
      <c r="D88" s="217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U88" s="1" t="s">
        <v>309</v>
      </c>
    </row>
    <row r="89" spans="1:21" ht="12.75">
      <c r="A89" s="217" t="s">
        <v>81</v>
      </c>
      <c r="B89" s="217"/>
      <c r="C89" s="217"/>
      <c r="D89" s="217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U89" s="60" t="s">
        <v>311</v>
      </c>
    </row>
    <row r="90" spans="1:21" ht="12.75">
      <c r="A90" s="217" t="s">
        <v>82</v>
      </c>
      <c r="B90" s="217"/>
      <c r="C90" s="217"/>
      <c r="D90" s="217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U90" s="60" t="s">
        <v>312</v>
      </c>
    </row>
    <row r="91" spans="1:19" ht="12.75">
      <c r="A91" s="217" t="s">
        <v>83</v>
      </c>
      <c r="B91" s="217"/>
      <c r="C91" s="217"/>
      <c r="D91" s="217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</row>
    <row r="92" spans="1:21" ht="12.75">
      <c r="A92" s="217" t="s">
        <v>125</v>
      </c>
      <c r="B92" s="217"/>
      <c r="C92" s="217"/>
      <c r="D92" s="217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U92" s="1" t="s">
        <v>310</v>
      </c>
    </row>
    <row r="93" spans="1:19" ht="12.75">
      <c r="A93" s="217" t="s">
        <v>136</v>
      </c>
      <c r="B93" s="217"/>
      <c r="C93" s="217"/>
      <c r="D93" s="217"/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6"/>
    </row>
    <row r="94" spans="5:19" ht="12.75">
      <c r="E94" s="187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9"/>
    </row>
    <row r="95" spans="5:19" ht="12.75">
      <c r="E95" s="190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2"/>
    </row>
    <row r="97" spans="1:19" ht="12.75">
      <c r="A97" s="5" t="s">
        <v>65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123" t="s">
        <v>66</v>
      </c>
      <c r="B98" s="123"/>
      <c r="C98" s="123"/>
      <c r="D98" s="123"/>
      <c r="E98" s="123"/>
      <c r="F98" s="123"/>
      <c r="G98" s="123">
        <f>SUM(G100:H104)</f>
        <v>0</v>
      </c>
      <c r="H98" s="123"/>
      <c r="I98" s="123" t="s">
        <v>67</v>
      </c>
      <c r="J98" s="123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 t="s">
        <v>68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177" t="s">
        <v>69</v>
      </c>
      <c r="B100" s="177"/>
      <c r="C100" s="177"/>
      <c r="D100" s="177"/>
      <c r="E100" s="177"/>
      <c r="F100" s="177"/>
      <c r="G100" s="81"/>
      <c r="H100" s="81"/>
      <c r="I100" s="129">
        <f>IF(G98=0,"","€ ("&amp;ROUND(G100/G98*100,0)&amp;"%)")</f>
      </c>
      <c r="J100" s="129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177" t="s">
        <v>70</v>
      </c>
      <c r="B101" s="177"/>
      <c r="C101" s="177"/>
      <c r="D101" s="177"/>
      <c r="E101" s="177"/>
      <c r="F101" s="177"/>
      <c r="G101" s="81"/>
      <c r="H101" s="81"/>
      <c r="I101" s="129">
        <f>IF(G98=0,"","€ ("&amp;ROUND(G101/G98*100,0)&amp;"%)")</f>
      </c>
      <c r="J101" s="129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177" t="s">
        <v>71</v>
      </c>
      <c r="B102" s="177"/>
      <c r="C102" s="177"/>
      <c r="D102" s="177"/>
      <c r="E102" s="177"/>
      <c r="F102" s="177"/>
      <c r="G102" s="81"/>
      <c r="H102" s="81"/>
      <c r="I102" s="129">
        <f>IF(G98=0,"","€ ("&amp;ROUND(G102/G98*100,0)&amp;"%)")</f>
      </c>
      <c r="J102" s="129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177" t="s">
        <v>72</v>
      </c>
      <c r="B103" s="177"/>
      <c r="C103" s="177"/>
      <c r="D103" s="177"/>
      <c r="E103" s="177"/>
      <c r="F103" s="177"/>
      <c r="G103" s="81"/>
      <c r="H103" s="81"/>
      <c r="I103" s="129">
        <f>IF(G98=0,"","€ ("&amp;ROUND(G103/G98*100,0)&amp;"%)")</f>
      </c>
      <c r="J103" s="129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177" t="s">
        <v>73</v>
      </c>
      <c r="B104" s="177"/>
      <c r="C104" s="177"/>
      <c r="D104" s="177"/>
      <c r="E104" s="177"/>
      <c r="F104" s="177"/>
      <c r="G104" s="81"/>
      <c r="H104" s="81"/>
      <c r="I104" s="129">
        <f>IF(G98=0,"","€ ("&amp;ROUND(G104/G98*100,0)&amp;"%)")</f>
      </c>
      <c r="J104" s="129"/>
      <c r="K104" s="4"/>
      <c r="L104" s="4"/>
      <c r="M104" s="4"/>
      <c r="N104" s="4"/>
      <c r="O104" s="4"/>
      <c r="P104" s="4"/>
      <c r="Q104" s="4"/>
      <c r="R104" s="4"/>
      <c r="S104" s="4"/>
    </row>
    <row r="106" ht="12.75">
      <c r="A106" s="3" t="s">
        <v>84</v>
      </c>
    </row>
    <row r="107" spans="1:19" ht="12.75">
      <c r="A107" s="18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6"/>
    </row>
    <row r="108" spans="1:19" ht="12.75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9"/>
    </row>
    <row r="109" spans="1:19" ht="12.75">
      <c r="A109" s="187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9"/>
    </row>
    <row r="110" spans="1:19" ht="12.75">
      <c r="A110" s="187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9"/>
    </row>
    <row r="111" spans="1:19" ht="12.75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2"/>
    </row>
    <row r="113" ht="12.75">
      <c r="A113" s="3" t="s">
        <v>78</v>
      </c>
    </row>
    <row r="114" spans="1:19" ht="12.75">
      <c r="A114" s="217" t="s">
        <v>79</v>
      </c>
      <c r="B114" s="217"/>
      <c r="C114" s="217"/>
      <c r="D114" s="217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</row>
    <row r="115" spans="1:19" ht="12.75">
      <c r="A115" s="217" t="s">
        <v>80</v>
      </c>
      <c r="B115" s="217"/>
      <c r="C115" s="217"/>
      <c r="D115" s="217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</row>
    <row r="116" spans="1:19" ht="12.75">
      <c r="A116" s="217" t="s">
        <v>81</v>
      </c>
      <c r="B116" s="217"/>
      <c r="C116" s="217"/>
      <c r="D116" s="217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</row>
    <row r="117" spans="1:19" ht="12.75">
      <c r="A117" s="217" t="s">
        <v>82</v>
      </c>
      <c r="B117" s="217"/>
      <c r="C117" s="217"/>
      <c r="D117" s="217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</row>
    <row r="118" spans="1:19" ht="12.75">
      <c r="A118" s="217" t="s">
        <v>83</v>
      </c>
      <c r="B118" s="217"/>
      <c r="C118" s="217"/>
      <c r="D118" s="217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</row>
    <row r="119" spans="1:19" ht="12.75">
      <c r="A119" s="217" t="s">
        <v>125</v>
      </c>
      <c r="B119" s="217"/>
      <c r="C119" s="217"/>
      <c r="D119" s="217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</row>
    <row r="120" spans="1:19" ht="12.75">
      <c r="A120" s="217" t="s">
        <v>136</v>
      </c>
      <c r="B120" s="217"/>
      <c r="C120" s="217"/>
      <c r="D120" s="217"/>
      <c r="E120" s="184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6"/>
    </row>
    <row r="121" spans="5:19" ht="12.75">
      <c r="E121" s="187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9"/>
    </row>
    <row r="122" spans="5:19" ht="12.75">
      <c r="E122" s="190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2"/>
    </row>
    <row r="124" spans="1:19" ht="12.75">
      <c r="A124" s="5" t="s">
        <v>65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123" t="s">
        <v>66</v>
      </c>
      <c r="B125" s="123"/>
      <c r="C125" s="123"/>
      <c r="D125" s="123"/>
      <c r="E125" s="123"/>
      <c r="F125" s="123"/>
      <c r="G125" s="123">
        <f>SUM(G127:H131)</f>
        <v>0</v>
      </c>
      <c r="H125" s="123"/>
      <c r="I125" s="123" t="s">
        <v>67</v>
      </c>
      <c r="J125" s="123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 t="s">
        <v>68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177" t="s">
        <v>69</v>
      </c>
      <c r="B127" s="177"/>
      <c r="C127" s="177"/>
      <c r="D127" s="177"/>
      <c r="E127" s="177"/>
      <c r="F127" s="177"/>
      <c r="G127" s="81"/>
      <c r="H127" s="81"/>
      <c r="I127" s="129">
        <f>IF(G125=0,"","€ ("&amp;ROUND(G127/G125*100,0)&amp;"%)")</f>
      </c>
      <c r="J127" s="129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177" t="s">
        <v>70</v>
      </c>
      <c r="B128" s="177"/>
      <c r="C128" s="177"/>
      <c r="D128" s="177"/>
      <c r="E128" s="177"/>
      <c r="F128" s="177"/>
      <c r="G128" s="81"/>
      <c r="H128" s="81"/>
      <c r="I128" s="129">
        <f>IF(G125=0,"","€ ("&amp;ROUND(G128/G125*100,0)&amp;"%)")</f>
      </c>
      <c r="J128" s="129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177" t="s">
        <v>71</v>
      </c>
      <c r="B129" s="177"/>
      <c r="C129" s="177"/>
      <c r="D129" s="177"/>
      <c r="E129" s="177"/>
      <c r="F129" s="177"/>
      <c r="G129" s="81"/>
      <c r="H129" s="81"/>
      <c r="I129" s="129">
        <f>IF(G125=0,"","€ ("&amp;ROUND(G129/G125*100,0)&amp;"%)")</f>
      </c>
      <c r="J129" s="129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177" t="s">
        <v>72</v>
      </c>
      <c r="B130" s="177"/>
      <c r="C130" s="177"/>
      <c r="D130" s="177"/>
      <c r="E130" s="177"/>
      <c r="F130" s="177"/>
      <c r="G130" s="81"/>
      <c r="H130" s="81"/>
      <c r="I130" s="129">
        <f>IF(G125=0,"","€ ("&amp;ROUND(G130/G125*100,0)&amp;"%)")</f>
      </c>
      <c r="J130" s="129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177" t="s">
        <v>73</v>
      </c>
      <c r="B131" s="177"/>
      <c r="C131" s="177"/>
      <c r="D131" s="177"/>
      <c r="E131" s="177"/>
      <c r="F131" s="177"/>
      <c r="G131" s="81"/>
      <c r="H131" s="81"/>
      <c r="I131" s="129">
        <f>IF(G125=0,"","€ ("&amp;ROUND(G131/G125*100,0)&amp;"%)")</f>
      </c>
      <c r="J131" s="129"/>
      <c r="K131" s="4"/>
      <c r="L131" s="4"/>
      <c r="M131" s="4"/>
      <c r="N131" s="4"/>
      <c r="O131" s="4"/>
      <c r="P131" s="4"/>
      <c r="Q131" s="4"/>
      <c r="R131" s="4"/>
      <c r="S131" s="4"/>
    </row>
    <row r="133" ht="12.75">
      <c r="A133" s="3" t="s">
        <v>84</v>
      </c>
    </row>
    <row r="134" spans="1:19" ht="12.75">
      <c r="A134" s="184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6"/>
    </row>
    <row r="135" spans="1:19" ht="12.75">
      <c r="A135" s="187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9"/>
    </row>
    <row r="136" spans="1:19" ht="12.75">
      <c r="A136" s="187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9"/>
    </row>
    <row r="137" spans="1:19" ht="12.75">
      <c r="A137" s="187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9"/>
    </row>
    <row r="138" spans="1:19" ht="12.75">
      <c r="A138" s="190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2"/>
    </row>
    <row r="140" ht="12.75">
      <c r="A140" s="3" t="s">
        <v>78</v>
      </c>
    </row>
    <row r="141" spans="1:19" ht="12.75">
      <c r="A141" s="217" t="s">
        <v>79</v>
      </c>
      <c r="B141" s="217"/>
      <c r="C141" s="217"/>
      <c r="D141" s="217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</row>
    <row r="142" spans="1:19" ht="12.75">
      <c r="A142" s="217" t="s">
        <v>80</v>
      </c>
      <c r="B142" s="217"/>
      <c r="C142" s="217"/>
      <c r="D142" s="217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</row>
    <row r="143" spans="1:19" ht="12.75">
      <c r="A143" s="217" t="s">
        <v>81</v>
      </c>
      <c r="B143" s="217"/>
      <c r="C143" s="217"/>
      <c r="D143" s="217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</row>
    <row r="144" spans="1:19" ht="12.75">
      <c r="A144" s="217" t="s">
        <v>82</v>
      </c>
      <c r="B144" s="217"/>
      <c r="C144" s="217"/>
      <c r="D144" s="217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</row>
    <row r="145" spans="1:19" ht="12.75">
      <c r="A145" s="217" t="s">
        <v>83</v>
      </c>
      <c r="B145" s="217"/>
      <c r="C145" s="217"/>
      <c r="D145" s="217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</row>
    <row r="146" spans="1:19" ht="12.75">
      <c r="A146" s="217" t="s">
        <v>125</v>
      </c>
      <c r="B146" s="217"/>
      <c r="C146" s="217"/>
      <c r="D146" s="217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</row>
    <row r="147" spans="1:19" ht="12.75">
      <c r="A147" s="217" t="s">
        <v>136</v>
      </c>
      <c r="B147" s="217"/>
      <c r="C147" s="217"/>
      <c r="D147" s="217"/>
      <c r="E147" s="184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6"/>
    </row>
    <row r="148" spans="5:19" ht="12.75">
      <c r="E148" s="187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9"/>
    </row>
    <row r="149" spans="5:19" ht="12.75">
      <c r="E149" s="190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2"/>
    </row>
    <row r="151" spans="1:19" ht="12.75">
      <c r="A151" s="5" t="s">
        <v>65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123" t="s">
        <v>66</v>
      </c>
      <c r="B152" s="123"/>
      <c r="C152" s="123"/>
      <c r="D152" s="123"/>
      <c r="E152" s="123"/>
      <c r="F152" s="123"/>
      <c r="G152" s="123">
        <f>SUM(G154:H158)</f>
        <v>0</v>
      </c>
      <c r="H152" s="123"/>
      <c r="I152" s="123" t="s">
        <v>67</v>
      </c>
      <c r="J152" s="123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 t="s">
        <v>68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177" t="s">
        <v>69</v>
      </c>
      <c r="B154" s="177"/>
      <c r="C154" s="177"/>
      <c r="D154" s="177"/>
      <c r="E154" s="177"/>
      <c r="F154" s="177"/>
      <c r="G154" s="81"/>
      <c r="H154" s="81"/>
      <c r="I154" s="129">
        <f>IF(G152=0,"","€ ("&amp;ROUND(G154/G152*100,0)&amp;"%)")</f>
      </c>
      <c r="J154" s="129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177" t="s">
        <v>70</v>
      </c>
      <c r="B155" s="177"/>
      <c r="C155" s="177"/>
      <c r="D155" s="177"/>
      <c r="E155" s="177"/>
      <c r="F155" s="177"/>
      <c r="G155" s="81"/>
      <c r="H155" s="81"/>
      <c r="I155" s="129">
        <f>IF(G152=0,"","€ ("&amp;ROUND(G155/G152*100,0)&amp;"%)")</f>
      </c>
      <c r="J155" s="129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s="177" t="s">
        <v>71</v>
      </c>
      <c r="B156" s="177"/>
      <c r="C156" s="177"/>
      <c r="D156" s="177"/>
      <c r="E156" s="177"/>
      <c r="F156" s="177"/>
      <c r="G156" s="81"/>
      <c r="H156" s="81"/>
      <c r="I156" s="129">
        <f>IF(G152=0,"","€ ("&amp;ROUND(G156/G152*100,0)&amp;"%)")</f>
      </c>
      <c r="J156" s="129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177" t="s">
        <v>72</v>
      </c>
      <c r="B157" s="177"/>
      <c r="C157" s="177"/>
      <c r="D157" s="177"/>
      <c r="E157" s="177"/>
      <c r="F157" s="177"/>
      <c r="G157" s="81"/>
      <c r="H157" s="81"/>
      <c r="I157" s="129">
        <f>IF(G152=0,"","€ ("&amp;ROUND(G157/G152*100,0)&amp;"%)")</f>
      </c>
      <c r="J157" s="129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177" t="s">
        <v>73</v>
      </c>
      <c r="B158" s="177"/>
      <c r="C158" s="177"/>
      <c r="D158" s="177"/>
      <c r="E158" s="177"/>
      <c r="F158" s="177"/>
      <c r="G158" s="81"/>
      <c r="H158" s="81"/>
      <c r="I158" s="129">
        <f>IF(G152=0,"","€ ("&amp;ROUND(G158/G152*100,0)&amp;"%)")</f>
      </c>
      <c r="J158" s="129"/>
      <c r="K158" s="4"/>
      <c r="L158" s="4"/>
      <c r="M158" s="4"/>
      <c r="N158" s="4"/>
      <c r="O158" s="4"/>
      <c r="P158" s="4"/>
      <c r="Q158" s="4"/>
      <c r="R158" s="4"/>
      <c r="S158" s="4"/>
    </row>
    <row r="160" ht="12.75">
      <c r="A160" s="3" t="s">
        <v>84</v>
      </c>
    </row>
    <row r="161" spans="1:19" ht="12.75">
      <c r="A161" s="184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6"/>
    </row>
    <row r="162" spans="1:19" ht="12.75">
      <c r="A162" s="187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9"/>
    </row>
    <row r="163" spans="1:19" ht="12.75">
      <c r="A163" s="187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9"/>
    </row>
    <row r="164" spans="1:19" ht="12.75">
      <c r="A164" s="187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9"/>
    </row>
    <row r="165" spans="1:19" ht="12.75">
      <c r="A165" s="190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2"/>
    </row>
  </sheetData>
  <sheetProtection password="DC1F" sheet="1" objects="1" scenarios="1" selectLockedCells="1"/>
  <mergeCells count="200">
    <mergeCell ref="A158:F158"/>
    <mergeCell ref="G158:H158"/>
    <mergeCell ref="I158:J158"/>
    <mergeCell ref="A161:S165"/>
    <mergeCell ref="A143:D143"/>
    <mergeCell ref="E143:S143"/>
    <mergeCell ref="A144:D144"/>
    <mergeCell ref="E144:S144"/>
    <mergeCell ref="A156:F156"/>
    <mergeCell ref="G156:H156"/>
    <mergeCell ref="I156:J156"/>
    <mergeCell ref="A157:F157"/>
    <mergeCell ref="G157:H157"/>
    <mergeCell ref="I157:J157"/>
    <mergeCell ref="A154:F154"/>
    <mergeCell ref="G154:H154"/>
    <mergeCell ref="I154:J154"/>
    <mergeCell ref="A155:F155"/>
    <mergeCell ref="G155:H155"/>
    <mergeCell ref="I155:J155"/>
    <mergeCell ref="A152:F152"/>
    <mergeCell ref="G152:H152"/>
    <mergeCell ref="I152:J152"/>
    <mergeCell ref="A145:D145"/>
    <mergeCell ref="E145:S145"/>
    <mergeCell ref="A146:D146"/>
    <mergeCell ref="E146:S146"/>
    <mergeCell ref="A147:D147"/>
    <mergeCell ref="E147:S149"/>
    <mergeCell ref="A142:D142"/>
    <mergeCell ref="E142:S142"/>
    <mergeCell ref="A131:F131"/>
    <mergeCell ref="G131:H131"/>
    <mergeCell ref="I131:J131"/>
    <mergeCell ref="A134:S138"/>
    <mergeCell ref="A141:D141"/>
    <mergeCell ref="E141:S141"/>
    <mergeCell ref="A129:F129"/>
    <mergeCell ref="G129:H129"/>
    <mergeCell ref="I129:J129"/>
    <mergeCell ref="A130:F130"/>
    <mergeCell ref="G130:H130"/>
    <mergeCell ref="I130:J130"/>
    <mergeCell ref="A127:F127"/>
    <mergeCell ref="G127:H127"/>
    <mergeCell ref="I127:J127"/>
    <mergeCell ref="A128:F128"/>
    <mergeCell ref="G128:H128"/>
    <mergeCell ref="I128:J128"/>
    <mergeCell ref="A125:F125"/>
    <mergeCell ref="G125:H125"/>
    <mergeCell ref="I125:J125"/>
    <mergeCell ref="A118:D118"/>
    <mergeCell ref="E118:S118"/>
    <mergeCell ref="A119:D119"/>
    <mergeCell ref="E119:S119"/>
    <mergeCell ref="A120:D120"/>
    <mergeCell ref="E120:S122"/>
    <mergeCell ref="A115:D115"/>
    <mergeCell ref="E115:S115"/>
    <mergeCell ref="A116:D116"/>
    <mergeCell ref="E116:S116"/>
    <mergeCell ref="A117:D117"/>
    <mergeCell ref="E117:S117"/>
    <mergeCell ref="A104:F104"/>
    <mergeCell ref="G104:H104"/>
    <mergeCell ref="I104:J104"/>
    <mergeCell ref="A107:S111"/>
    <mergeCell ref="A114:D114"/>
    <mergeCell ref="E114:S114"/>
    <mergeCell ref="A102:F102"/>
    <mergeCell ref="G102:H102"/>
    <mergeCell ref="I102:J102"/>
    <mergeCell ref="A103:F103"/>
    <mergeCell ref="G103:H103"/>
    <mergeCell ref="I103:J103"/>
    <mergeCell ref="A100:F100"/>
    <mergeCell ref="G100:H100"/>
    <mergeCell ref="I100:J100"/>
    <mergeCell ref="A101:F101"/>
    <mergeCell ref="G101:H101"/>
    <mergeCell ref="I101:J101"/>
    <mergeCell ref="A91:D91"/>
    <mergeCell ref="E91:S91"/>
    <mergeCell ref="A92:D92"/>
    <mergeCell ref="E92:S92"/>
    <mergeCell ref="A98:F98"/>
    <mergeCell ref="G98:H98"/>
    <mergeCell ref="I98:J98"/>
    <mergeCell ref="E93:S95"/>
    <mergeCell ref="A88:D88"/>
    <mergeCell ref="E88:S88"/>
    <mergeCell ref="A89:D89"/>
    <mergeCell ref="E89:S89"/>
    <mergeCell ref="A90:D90"/>
    <mergeCell ref="E90:S90"/>
    <mergeCell ref="A77:F77"/>
    <mergeCell ref="G77:H77"/>
    <mergeCell ref="I77:J77"/>
    <mergeCell ref="A80:S84"/>
    <mergeCell ref="A87:D87"/>
    <mergeCell ref="E87:S87"/>
    <mergeCell ref="A75:F75"/>
    <mergeCell ref="G75:H75"/>
    <mergeCell ref="I75:J75"/>
    <mergeCell ref="A76:F76"/>
    <mergeCell ref="G76:H76"/>
    <mergeCell ref="I76:J76"/>
    <mergeCell ref="A73:F73"/>
    <mergeCell ref="G73:H73"/>
    <mergeCell ref="I73:J73"/>
    <mergeCell ref="A74:F74"/>
    <mergeCell ref="G74:H74"/>
    <mergeCell ref="I74:J74"/>
    <mergeCell ref="A64:D64"/>
    <mergeCell ref="E64:S64"/>
    <mergeCell ref="A65:D65"/>
    <mergeCell ref="E65:S65"/>
    <mergeCell ref="A71:F71"/>
    <mergeCell ref="G71:H71"/>
    <mergeCell ref="I71:J71"/>
    <mergeCell ref="E66:S68"/>
    <mergeCell ref="A61:D61"/>
    <mergeCell ref="E61:S61"/>
    <mergeCell ref="A62:D62"/>
    <mergeCell ref="E62:S62"/>
    <mergeCell ref="A63:D63"/>
    <mergeCell ref="E63:S63"/>
    <mergeCell ref="A50:F50"/>
    <mergeCell ref="G50:H50"/>
    <mergeCell ref="I50:J50"/>
    <mergeCell ref="A53:S57"/>
    <mergeCell ref="A60:D60"/>
    <mergeCell ref="E60:S60"/>
    <mergeCell ref="A48:F48"/>
    <mergeCell ref="G48:H48"/>
    <mergeCell ref="I48:J48"/>
    <mergeCell ref="A49:F49"/>
    <mergeCell ref="G49:H49"/>
    <mergeCell ref="I49:J49"/>
    <mergeCell ref="A46:F46"/>
    <mergeCell ref="G46:H46"/>
    <mergeCell ref="I46:J46"/>
    <mergeCell ref="A47:F47"/>
    <mergeCell ref="G47:H47"/>
    <mergeCell ref="I47:J47"/>
    <mergeCell ref="A37:D37"/>
    <mergeCell ref="E37:S37"/>
    <mergeCell ref="E38:S38"/>
    <mergeCell ref="A44:F44"/>
    <mergeCell ref="G44:H44"/>
    <mergeCell ref="I44:J44"/>
    <mergeCell ref="A38:D38"/>
    <mergeCell ref="A39:D39"/>
    <mergeCell ref="E39:S41"/>
    <mergeCell ref="A34:D34"/>
    <mergeCell ref="E34:S34"/>
    <mergeCell ref="A35:D35"/>
    <mergeCell ref="E35:S35"/>
    <mergeCell ref="A36:D36"/>
    <mergeCell ref="E36:S36"/>
    <mergeCell ref="A3:E3"/>
    <mergeCell ref="F3:S3"/>
    <mergeCell ref="E11:S11"/>
    <mergeCell ref="A6:D6"/>
    <mergeCell ref="A7:D7"/>
    <mergeCell ref="A8:D8"/>
    <mergeCell ref="A9:D9"/>
    <mergeCell ref="A10:D10"/>
    <mergeCell ref="A11:D11"/>
    <mergeCell ref="E6:S6"/>
    <mergeCell ref="E12:S14"/>
    <mergeCell ref="A12:D12"/>
    <mergeCell ref="A66:D66"/>
    <mergeCell ref="A93:D93"/>
    <mergeCell ref="A21:F21"/>
    <mergeCell ref="G21:H21"/>
    <mergeCell ref="I21:J21"/>
    <mergeCell ref="A22:F22"/>
    <mergeCell ref="G22:H22"/>
    <mergeCell ref="I22:J22"/>
    <mergeCell ref="E7:S7"/>
    <mergeCell ref="E8:S8"/>
    <mergeCell ref="E9:S9"/>
    <mergeCell ref="I20:J20"/>
    <mergeCell ref="E10:S10"/>
    <mergeCell ref="A17:F17"/>
    <mergeCell ref="G17:H17"/>
    <mergeCell ref="I17:J17"/>
    <mergeCell ref="A19:F19"/>
    <mergeCell ref="G19:H19"/>
    <mergeCell ref="I19:J19"/>
    <mergeCell ref="A20:F20"/>
    <mergeCell ref="G20:H20"/>
    <mergeCell ref="A26:S30"/>
    <mergeCell ref="A33:D33"/>
    <mergeCell ref="E33:S33"/>
    <mergeCell ref="A23:F23"/>
    <mergeCell ref="G23:H23"/>
    <mergeCell ref="I23:J23"/>
  </mergeCells>
  <dataValidations count="1">
    <dataValidation type="list" allowBlank="1" showInputMessage="1" showErrorMessage="1" promptTitle="Izberite rang prireditve:" prompt="I. skupina – večja množična prireditev s tradicijo&#10;II. skupina – prireditev na občinskem nivoju" sqref="E11:S11 E38:S38 E65:S65 E92:S92 E119:S119 E146:S146">
      <formula1>seznam2</formula1>
    </dataValidation>
  </dataValidations>
  <printOptions horizontalCentered="1"/>
  <pageMargins left="0.7874015748031497" right="0.3937007874015748" top="0.97" bottom="0.79" header="0.3937007874015748" footer="0.31"/>
  <pageSetup horizontalDpi="600" verticalDpi="600" orientation="portrait" paperSize="9" r:id="rId3"/>
  <headerFooter alignWithMargins="0">
    <oddHeader>&amp;L&amp;"Arial CE,Krepko"Občina Dol pri Ljubljani&amp;"Arial CE,Običajno"
_____________________________________________&amp;R&amp;"Arial CE,Krepko"Razpis – šport&amp;"Arial CE,Običajno"
_____________________________________________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domača raba</dc:creator>
  <cp:keywords/>
  <dc:description/>
  <cp:lastModifiedBy>Sandra Učakar</cp:lastModifiedBy>
  <cp:lastPrinted>2009-11-28T10:36:32Z</cp:lastPrinted>
  <dcterms:created xsi:type="dcterms:W3CDTF">2009-11-18T18:25:40Z</dcterms:created>
  <dcterms:modified xsi:type="dcterms:W3CDTF">2020-07-01T10:17:29Z</dcterms:modified>
  <cp:category/>
  <cp:version/>
  <cp:contentType/>
  <cp:contentStatus/>
</cp:coreProperties>
</file>